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\Dpto de Licitações\Licitações2020\Pregão - 2020\Pregão 32-2020 - RP Limpeza Pública\"/>
    </mc:Choice>
  </mc:AlternateContent>
  <bookViews>
    <workbookView xWindow="0" yWindow="120" windowWidth="20490" windowHeight="7035" tabRatio="932"/>
  </bookViews>
  <sheets>
    <sheet name="Coleta de entulhos" sheetId="6" r:id="rId1"/>
    <sheet name="Corte de grama" sheetId="7" r:id="rId2"/>
    <sheet name="Varrição" sheetId="8" r:id="rId3"/>
    <sheet name="Totais" sheetId="9" r:id="rId4"/>
    <sheet name="Plan1" sheetId="10" r:id="rId5"/>
  </sheets>
  <calcPr calcId="152511"/>
</workbook>
</file>

<file path=xl/calcChain.xml><?xml version="1.0" encoding="utf-8"?>
<calcChain xmlns="http://schemas.openxmlformats.org/spreadsheetml/2006/main">
  <c r="K78" i="6" l="1"/>
  <c r="K79" i="6"/>
  <c r="K80" i="6"/>
  <c r="K81" i="6"/>
  <c r="K82" i="6"/>
  <c r="K83" i="6"/>
  <c r="K77" i="6"/>
  <c r="J78" i="6"/>
  <c r="J79" i="6"/>
  <c r="J80" i="6"/>
  <c r="J81" i="6"/>
  <c r="J82" i="6"/>
  <c r="J83" i="6"/>
  <c r="J77" i="6"/>
  <c r="I78" i="6"/>
  <c r="I79" i="6"/>
  <c r="I80" i="6"/>
  <c r="I81" i="6"/>
  <c r="I82" i="6"/>
  <c r="I83" i="6"/>
  <c r="I77" i="6"/>
  <c r="K68" i="6"/>
  <c r="K69" i="6"/>
  <c r="K70" i="6"/>
  <c r="K71" i="6"/>
  <c r="K72" i="6"/>
  <c r="K67" i="6"/>
  <c r="J68" i="6"/>
  <c r="J69" i="6"/>
  <c r="J70" i="6"/>
  <c r="J71" i="6"/>
  <c r="J72" i="6"/>
  <c r="J67" i="6"/>
  <c r="I68" i="6"/>
  <c r="I69" i="6"/>
  <c r="I70" i="6"/>
  <c r="I71" i="6"/>
  <c r="I72" i="6"/>
  <c r="I67" i="6"/>
  <c r="K40" i="6"/>
  <c r="K41" i="6"/>
  <c r="K42" i="6"/>
  <c r="K43" i="6"/>
  <c r="K44" i="6"/>
  <c r="K45" i="6"/>
  <c r="K46" i="6"/>
  <c r="K39" i="6"/>
  <c r="J40" i="6"/>
  <c r="J41" i="6"/>
  <c r="J42" i="6"/>
  <c r="J43" i="6"/>
  <c r="J44" i="6"/>
  <c r="J45" i="6"/>
  <c r="J46" i="6"/>
  <c r="J39" i="6"/>
  <c r="I46" i="6"/>
  <c r="I40" i="6"/>
  <c r="I41" i="6"/>
  <c r="I42" i="6"/>
  <c r="I43" i="6"/>
  <c r="I44" i="6"/>
  <c r="I45" i="6"/>
  <c r="I39" i="6"/>
  <c r="I78" i="7" l="1"/>
  <c r="I79" i="7"/>
  <c r="I80" i="7"/>
  <c r="I81" i="7"/>
  <c r="I82" i="7"/>
  <c r="I83" i="7"/>
  <c r="I77" i="7"/>
  <c r="I68" i="7"/>
  <c r="I69" i="7"/>
  <c r="I70" i="7"/>
  <c r="I71" i="7"/>
  <c r="I72" i="7"/>
  <c r="I67" i="7"/>
  <c r="I40" i="7"/>
  <c r="I41" i="7"/>
  <c r="I42" i="7"/>
  <c r="I43" i="7"/>
  <c r="I44" i="7"/>
  <c r="I45" i="7"/>
  <c r="I46" i="7"/>
  <c r="I39" i="7"/>
  <c r="I35" i="7"/>
  <c r="I34" i="7"/>
  <c r="B13" i="9"/>
  <c r="D243" i="8"/>
  <c r="A241" i="8"/>
  <c r="A240" i="8"/>
  <c r="A239" i="8"/>
  <c r="A238" i="8"/>
  <c r="A236" i="8"/>
  <c r="D232" i="8"/>
  <c r="E232" i="8" s="1"/>
  <c r="D241" i="8" s="1"/>
  <c r="E227" i="8"/>
  <c r="E226" i="8"/>
  <c r="D222" i="8"/>
  <c r="C222" i="8"/>
  <c r="D216" i="8"/>
  <c r="E216" i="8" s="1"/>
  <c r="D238" i="8" s="1"/>
  <c r="C216" i="8"/>
  <c r="E228" i="8" l="1"/>
  <c r="D240" i="8" s="1"/>
  <c r="D242" i="8" s="1"/>
  <c r="D244" i="8" s="1"/>
  <c r="I106" i="8" s="1"/>
  <c r="E222" i="8"/>
  <c r="D239" i="8" s="1"/>
  <c r="K23" i="6"/>
  <c r="B166" i="7" l="1"/>
  <c r="I51" i="8" l="1"/>
  <c r="I25" i="8"/>
  <c r="I51" i="7"/>
  <c r="J51" i="6" l="1"/>
  <c r="I51" i="6"/>
  <c r="I25" i="6"/>
  <c r="B7" i="9" l="1"/>
  <c r="E198" i="8"/>
  <c r="E199" i="8" l="1"/>
  <c r="E197" i="8"/>
  <c r="E196" i="8"/>
  <c r="E195" i="8"/>
  <c r="E194" i="8"/>
  <c r="E193" i="8"/>
  <c r="E183" i="8"/>
  <c r="E182" i="8"/>
  <c r="E181" i="8"/>
  <c r="E180" i="8"/>
  <c r="E179" i="8"/>
  <c r="E178" i="8"/>
  <c r="E177" i="8"/>
  <c r="I159" i="8"/>
  <c r="I153" i="8"/>
  <c r="B141" i="8"/>
  <c r="B139" i="8"/>
  <c r="B135" i="8"/>
  <c r="B134" i="8"/>
  <c r="B133" i="8"/>
  <c r="B132" i="8"/>
  <c r="B131" i="8"/>
  <c r="I130" i="8"/>
  <c r="H120" i="8"/>
  <c r="H118" i="8"/>
  <c r="H88" i="8"/>
  <c r="H84" i="8"/>
  <c r="H73" i="8"/>
  <c r="I56" i="8"/>
  <c r="I62" i="8" s="1"/>
  <c r="H47" i="8"/>
  <c r="H36" i="8"/>
  <c r="I33" i="8"/>
  <c r="I38" i="8" s="1"/>
  <c r="I49" i="8" s="1"/>
  <c r="I59" i="8" s="1"/>
  <c r="I66" i="8" s="1"/>
  <c r="I76" i="8" s="1"/>
  <c r="I86" i="8" s="1"/>
  <c r="I91" i="8" s="1"/>
  <c r="I97" i="8" s="1"/>
  <c r="I23" i="8"/>
  <c r="I30" i="8" s="1"/>
  <c r="D230" i="7"/>
  <c r="A228" i="7"/>
  <c r="A227" i="7"/>
  <c r="A226" i="7"/>
  <c r="A225" i="7"/>
  <c r="A223" i="7"/>
  <c r="D219" i="7"/>
  <c r="E219" i="7" s="1"/>
  <c r="D228" i="7" s="1"/>
  <c r="E214" i="7"/>
  <c r="E213" i="7"/>
  <c r="E212" i="7"/>
  <c r="D208" i="7"/>
  <c r="C208" i="7"/>
  <c r="C202" i="7"/>
  <c r="D202" i="7" s="1"/>
  <c r="E202" i="7" s="1"/>
  <c r="D225" i="7" s="1"/>
  <c r="E186" i="7"/>
  <c r="E185" i="7"/>
  <c r="E184" i="7"/>
  <c r="E183" i="7"/>
  <c r="E182" i="7"/>
  <c r="E181" i="7"/>
  <c r="E180" i="7"/>
  <c r="E179" i="7"/>
  <c r="E178" i="7"/>
  <c r="E177" i="7"/>
  <c r="E176" i="7"/>
  <c r="D166" i="7"/>
  <c r="D10" i="9" s="1"/>
  <c r="B10" i="9"/>
  <c r="I158" i="7"/>
  <c r="I152" i="7"/>
  <c r="B140" i="7"/>
  <c r="B138" i="7"/>
  <c r="B134" i="7"/>
  <c r="B133" i="7"/>
  <c r="B132" i="7"/>
  <c r="B131" i="7"/>
  <c r="B130" i="7"/>
  <c r="I129" i="7"/>
  <c r="H119" i="7"/>
  <c r="H117" i="7"/>
  <c r="H88" i="7"/>
  <c r="H84" i="7"/>
  <c r="H73" i="7"/>
  <c r="I56" i="7"/>
  <c r="I62" i="7" s="1"/>
  <c r="H47" i="7"/>
  <c r="H36" i="7"/>
  <c r="I33" i="7"/>
  <c r="I38" i="7" s="1"/>
  <c r="I49" i="7" s="1"/>
  <c r="I59" i="7" s="1"/>
  <c r="I66" i="7" s="1"/>
  <c r="I76" i="7" s="1"/>
  <c r="I86" i="7" s="1"/>
  <c r="I91" i="7" s="1"/>
  <c r="I97" i="7" s="1"/>
  <c r="I23" i="7"/>
  <c r="I30" i="7" s="1"/>
  <c r="I79" i="8" l="1"/>
  <c r="I81" i="8"/>
  <c r="I83" i="8"/>
  <c r="I68" i="8"/>
  <c r="I70" i="8"/>
  <c r="I72" i="8"/>
  <c r="I40" i="8"/>
  <c r="I42" i="8"/>
  <c r="I44" i="8"/>
  <c r="I46" i="8"/>
  <c r="I35" i="8"/>
  <c r="I78" i="8"/>
  <c r="I80" i="8"/>
  <c r="I82" i="8"/>
  <c r="I77" i="8"/>
  <c r="I69" i="8"/>
  <c r="I71" i="8"/>
  <c r="I67" i="8"/>
  <c r="I41" i="8"/>
  <c r="I43" i="8"/>
  <c r="I45" i="8"/>
  <c r="I39" i="8"/>
  <c r="I34" i="8"/>
  <c r="E187" i="7"/>
  <c r="I98" i="7" s="1"/>
  <c r="I101" i="7" s="1"/>
  <c r="I134" i="7" s="1"/>
  <c r="E208" i="7"/>
  <c r="D226" i="7" s="1"/>
  <c r="E215" i="7"/>
  <c r="D227" i="7" s="1"/>
  <c r="I130" i="7"/>
  <c r="E200" i="8"/>
  <c r="I105" i="8" s="1"/>
  <c r="E184" i="8"/>
  <c r="I98" i="8" s="1"/>
  <c r="I101" i="8" s="1"/>
  <c r="I135" i="8" s="1"/>
  <c r="I87" i="8"/>
  <c r="I88" i="8" s="1"/>
  <c r="I93" i="8" s="1"/>
  <c r="I131" i="8"/>
  <c r="I87" i="7"/>
  <c r="I88" i="7" s="1"/>
  <c r="I93" i="7" s="1"/>
  <c r="D229" i="7" l="1"/>
  <c r="D231" i="7" s="1"/>
  <c r="I105" i="7" s="1"/>
  <c r="I107" i="7" s="1"/>
  <c r="I138" i="7" s="1"/>
  <c r="I36" i="7"/>
  <c r="I60" i="7" s="1"/>
  <c r="I73" i="7"/>
  <c r="I132" i="7" s="1"/>
  <c r="I36" i="8"/>
  <c r="I60" i="8" s="1"/>
  <c r="I47" i="8"/>
  <c r="I61" i="8" s="1"/>
  <c r="I84" i="8"/>
  <c r="I92" i="8" s="1"/>
  <c r="I94" i="8" s="1"/>
  <c r="I134" i="8" s="1"/>
  <c r="I73" i="8"/>
  <c r="I133" i="8" s="1"/>
  <c r="I84" i="7"/>
  <c r="I92" i="7" s="1"/>
  <c r="I94" i="7" s="1"/>
  <c r="I133" i="7" s="1"/>
  <c r="I47" i="7"/>
  <c r="I61" i="7" s="1"/>
  <c r="I63" i="7" l="1"/>
  <c r="I131" i="7" s="1"/>
  <c r="I135" i="7" s="1"/>
  <c r="I137" i="7" s="1"/>
  <c r="I139" i="7" s="1"/>
  <c r="I111" i="7" s="1"/>
  <c r="I63" i="8"/>
  <c r="I132" i="8" s="1"/>
  <c r="I136" i="8" s="1"/>
  <c r="I138" i="8" s="1"/>
  <c r="I108" i="8"/>
  <c r="I139" i="8" s="1"/>
  <c r="I140" i="8" l="1"/>
  <c r="I112" i="7"/>
  <c r="I112" i="8" l="1"/>
  <c r="I122" i="7"/>
  <c r="I124" i="7" s="1"/>
  <c r="I113" i="8" l="1"/>
  <c r="I123" i="8" s="1"/>
  <c r="I125" i="8" s="1"/>
  <c r="I126" i="7"/>
  <c r="I116" i="7"/>
  <c r="I115" i="7"/>
  <c r="I114" i="7"/>
  <c r="I127" i="8" l="1"/>
  <c r="I115" i="8"/>
  <c r="I117" i="8"/>
  <c r="I116" i="8"/>
  <c r="I157" i="7"/>
  <c r="I160" i="7" s="1"/>
  <c r="I117" i="7"/>
  <c r="I158" i="8" l="1"/>
  <c r="I161" i="8" s="1"/>
  <c r="I118" i="8"/>
  <c r="I159" i="7"/>
  <c r="I140" i="7"/>
  <c r="I141" i="7" s="1"/>
  <c r="G166" i="7" s="1"/>
  <c r="I141" i="8" l="1"/>
  <c r="I142" i="8" s="1"/>
  <c r="G167" i="8" s="1"/>
  <c r="I160" i="8"/>
  <c r="I142" i="7"/>
  <c r="H166" i="7" l="1"/>
  <c r="I166" i="7" s="1"/>
  <c r="I10" i="9"/>
  <c r="I13" i="9"/>
  <c r="H167" i="8"/>
  <c r="I167" i="8" s="1"/>
  <c r="I143" i="8"/>
  <c r="K13" i="9" l="1"/>
  <c r="L13" i="9" s="1"/>
  <c r="K10" i="9"/>
  <c r="L10" i="9" s="1"/>
  <c r="J23" i="6"/>
  <c r="I23" i="6"/>
  <c r="D246" i="6" l="1"/>
  <c r="E263" i="6" l="1"/>
  <c r="E264" i="6"/>
  <c r="E368" i="6"/>
  <c r="E367" i="6"/>
  <c r="E366" i="6"/>
  <c r="E365" i="6"/>
  <c r="E364" i="6"/>
  <c r="E363" i="6"/>
  <c r="E369" i="6" l="1"/>
  <c r="I107" i="6" s="1"/>
  <c r="D306" i="6"/>
  <c r="A351" i="6"/>
  <c r="C339" i="6"/>
  <c r="E335" i="6"/>
  <c r="E334" i="6"/>
  <c r="E333" i="6"/>
  <c r="E332" i="6"/>
  <c r="E336" i="6" l="1"/>
  <c r="D338" i="6" s="1"/>
  <c r="E338" i="6" s="1"/>
  <c r="D339" i="6" s="1"/>
  <c r="E339" i="6" s="1"/>
  <c r="E340" i="6" s="1"/>
  <c r="D351" i="6" s="1"/>
  <c r="D323" i="6" l="1"/>
  <c r="D321" i="6"/>
  <c r="D319" i="6"/>
  <c r="D317" i="6"/>
  <c r="D252" i="6"/>
  <c r="D250" i="6"/>
  <c r="D248" i="6"/>
  <c r="D244" i="6"/>
  <c r="A281" i="6"/>
  <c r="A280" i="6"/>
  <c r="A279" i="6"/>
  <c r="A278" i="6"/>
  <c r="A277" i="6"/>
  <c r="A276" i="6"/>
  <c r="A274" i="6"/>
  <c r="C270" i="6"/>
  <c r="E265" i="6"/>
  <c r="E262" i="6"/>
  <c r="D257" i="6"/>
  <c r="E257" i="6" s="1"/>
  <c r="D280" i="6" s="1"/>
  <c r="C244" i="6"/>
  <c r="C248" i="6" s="1"/>
  <c r="E237" i="6"/>
  <c r="E238" i="6" s="1"/>
  <c r="D278" i="6" s="1"/>
  <c r="D232" i="6"/>
  <c r="C232" i="6"/>
  <c r="C226" i="6"/>
  <c r="D226" i="6" s="1"/>
  <c r="E226" i="6" s="1"/>
  <c r="D276" i="6" s="1"/>
  <c r="E199" i="6"/>
  <c r="E210" i="6"/>
  <c r="E209" i="6"/>
  <c r="E208" i="6"/>
  <c r="E207" i="6"/>
  <c r="E206" i="6"/>
  <c r="E205" i="6"/>
  <c r="A350" i="6"/>
  <c r="A349" i="6"/>
  <c r="A348" i="6"/>
  <c r="A347" i="6"/>
  <c r="A346" i="6"/>
  <c r="B344" i="6"/>
  <c r="D328" i="6"/>
  <c r="E328" i="6" s="1"/>
  <c r="D350" i="6" s="1"/>
  <c r="D315" i="6"/>
  <c r="C315" i="6"/>
  <c r="C317" i="6" s="1"/>
  <c r="E308" i="6"/>
  <c r="E307" i="6"/>
  <c r="E306" i="6"/>
  <c r="D301" i="6"/>
  <c r="C301" i="6"/>
  <c r="C295" i="6"/>
  <c r="D295" i="6" s="1"/>
  <c r="E295" i="6" s="1"/>
  <c r="D346" i="6" s="1"/>
  <c r="E200" i="6"/>
  <c r="E198" i="6"/>
  <c r="E197" i="6"/>
  <c r="E196" i="6"/>
  <c r="E195" i="6"/>
  <c r="E194" i="6"/>
  <c r="E188" i="6"/>
  <c r="E187" i="6"/>
  <c r="E186" i="6"/>
  <c r="E185" i="6"/>
  <c r="E184" i="6"/>
  <c r="E183" i="6"/>
  <c r="E182" i="6"/>
  <c r="E181" i="6"/>
  <c r="E180" i="6"/>
  <c r="E179" i="6"/>
  <c r="E317" i="6" l="1"/>
  <c r="E248" i="6"/>
  <c r="E266" i="6"/>
  <c r="D269" i="6" s="1"/>
  <c r="E269" i="6" s="1"/>
  <c r="D270" i="6" s="1"/>
  <c r="E270" i="6" s="1"/>
  <c r="E271" i="6" s="1"/>
  <c r="D281" i="6" s="1"/>
  <c r="E301" i="6"/>
  <c r="D347" i="6" s="1"/>
  <c r="E232" i="6"/>
  <c r="D277" i="6" s="1"/>
  <c r="C246" i="6"/>
  <c r="C252" i="6" s="1"/>
  <c r="E252" i="6" s="1"/>
  <c r="C250" i="6"/>
  <c r="E250" i="6" s="1"/>
  <c r="E244" i="6"/>
  <c r="E201" i="6"/>
  <c r="J98" i="6" s="1"/>
  <c r="E309" i="6"/>
  <c r="D348" i="6" s="1"/>
  <c r="E211" i="6"/>
  <c r="K98" i="6" s="1"/>
  <c r="E189" i="6"/>
  <c r="I98" i="6" s="1"/>
  <c r="C323" i="6"/>
  <c r="E323" i="6" s="1"/>
  <c r="C321" i="6"/>
  <c r="E321" i="6" s="1"/>
  <c r="E315" i="6"/>
  <c r="C319" i="6"/>
  <c r="E319" i="6" s="1"/>
  <c r="E246" i="6" l="1"/>
  <c r="E253" i="6" s="1"/>
  <c r="D279" i="6" s="1"/>
  <c r="D282" i="6" s="1"/>
  <c r="I105" i="6" s="1"/>
  <c r="E324" i="6"/>
  <c r="D349" i="6" s="1"/>
  <c r="D352" i="6" s="1"/>
  <c r="I106" i="6" s="1"/>
  <c r="J167" i="6" l="1"/>
  <c r="K131" i="6" l="1"/>
  <c r="K87" i="6"/>
  <c r="K88" i="6" s="1"/>
  <c r="K93" i="6" s="1"/>
  <c r="K33" i="6"/>
  <c r="K38" i="6" s="1"/>
  <c r="K49" i="6" s="1"/>
  <c r="K59" i="6" s="1"/>
  <c r="K66" i="6" s="1"/>
  <c r="K76" i="6" s="1"/>
  <c r="K86" i="6" s="1"/>
  <c r="K91" i="6" s="1"/>
  <c r="K97" i="6" s="1"/>
  <c r="K56" i="6"/>
  <c r="K62" i="6" s="1"/>
  <c r="K101" i="6"/>
  <c r="K136" i="6" s="1"/>
  <c r="J101" i="6"/>
  <c r="J136" i="6" s="1"/>
  <c r="K30" i="6"/>
  <c r="I161" i="6"/>
  <c r="I155" i="6"/>
  <c r="B143" i="6"/>
  <c r="B141" i="6"/>
  <c r="B136" i="6"/>
  <c r="B135" i="6"/>
  <c r="B134" i="6"/>
  <c r="B133" i="6"/>
  <c r="B132" i="6"/>
  <c r="J131" i="6"/>
  <c r="I131" i="6"/>
  <c r="H121" i="6"/>
  <c r="H119" i="6"/>
  <c r="I101" i="6"/>
  <c r="I136" i="6" s="1"/>
  <c r="H88" i="6"/>
  <c r="H84" i="6"/>
  <c r="H73" i="6"/>
  <c r="J56" i="6"/>
  <c r="J62" i="6" s="1"/>
  <c r="I56" i="6"/>
  <c r="I62" i="6" s="1"/>
  <c r="H47" i="6"/>
  <c r="H36" i="6"/>
  <c r="J33" i="6"/>
  <c r="J38" i="6" s="1"/>
  <c r="J49" i="6" s="1"/>
  <c r="J59" i="6" s="1"/>
  <c r="J66" i="6" s="1"/>
  <c r="J76" i="6" s="1"/>
  <c r="J86" i="6" s="1"/>
  <c r="J91" i="6" s="1"/>
  <c r="J97" i="6" s="1"/>
  <c r="I33" i="6"/>
  <c r="I38" i="6" s="1"/>
  <c r="I49" i="6" s="1"/>
  <c r="I59" i="6" s="1"/>
  <c r="I66" i="6" s="1"/>
  <c r="I76" i="6" s="1"/>
  <c r="I86" i="6" s="1"/>
  <c r="I91" i="6" s="1"/>
  <c r="I97" i="6" s="1"/>
  <c r="J30" i="6"/>
  <c r="I30" i="6"/>
  <c r="K35" i="6" l="1"/>
  <c r="K132" i="6"/>
  <c r="K34" i="6"/>
  <c r="J35" i="6"/>
  <c r="J132" i="6"/>
  <c r="J34" i="6"/>
  <c r="J87" i="6"/>
  <c r="J88" i="6" s="1"/>
  <c r="J93" i="6" s="1"/>
  <c r="I87" i="6"/>
  <c r="I88" i="6" s="1"/>
  <c r="I93" i="6" s="1"/>
  <c r="I35" i="6"/>
  <c r="I132" i="6"/>
  <c r="I34" i="6"/>
  <c r="I73" i="6" l="1"/>
  <c r="I134" i="6" s="1"/>
  <c r="K84" i="6"/>
  <c r="K92" i="6" s="1"/>
  <c r="K94" i="6" s="1"/>
  <c r="K135" i="6" s="1"/>
  <c r="K36" i="6"/>
  <c r="K60" i="6" s="1"/>
  <c r="I109" i="6"/>
  <c r="I141" i="6" s="1"/>
  <c r="J36" i="6"/>
  <c r="J60" i="6" s="1"/>
  <c r="K73" i="6"/>
  <c r="K134" i="6" s="1"/>
  <c r="I36" i="6"/>
  <c r="I60" i="6" s="1"/>
  <c r="I47" i="6"/>
  <c r="I61" i="6" s="1"/>
  <c r="I84" i="6"/>
  <c r="I92" i="6" s="1"/>
  <c r="I94" i="6" s="1"/>
  <c r="I135" i="6" s="1"/>
  <c r="J73" i="6"/>
  <c r="J134" i="6" s="1"/>
  <c r="J47" i="6"/>
  <c r="J61" i="6" s="1"/>
  <c r="J63" i="6" s="1"/>
  <c r="J133" i="6" s="1"/>
  <c r="J84" i="6"/>
  <c r="J92" i="6" s="1"/>
  <c r="J94" i="6" s="1"/>
  <c r="J135" i="6" s="1"/>
  <c r="J137" i="6" l="1"/>
  <c r="J139" i="6" s="1"/>
  <c r="I63" i="6"/>
  <c r="I133" i="6" s="1"/>
  <c r="I137" i="6" l="1"/>
  <c r="I139" i="6" s="1"/>
  <c r="K47" i="6" l="1"/>
  <c r="K61" i="6" s="1"/>
  <c r="K63" i="6" s="1"/>
  <c r="K133" i="6" s="1"/>
  <c r="K137" i="6" l="1"/>
  <c r="K139" i="6" s="1"/>
  <c r="I140" i="6" s="1"/>
  <c r="I142" i="6" s="1"/>
  <c r="I113" i="6" l="1"/>
  <c r="I114" i="6" s="1"/>
  <c r="I124" i="6" s="1"/>
  <c r="I126" i="6" s="1"/>
  <c r="I118" i="6" l="1"/>
  <c r="I117" i="6"/>
  <c r="I128" i="6"/>
  <c r="I116" i="6"/>
  <c r="I160" i="6" l="1"/>
  <c r="I163" i="6" s="1"/>
  <c r="I119" i="6"/>
  <c r="I162" i="6" l="1"/>
  <c r="I143" i="6"/>
  <c r="I144" i="6" l="1"/>
  <c r="I169" i="6" s="1"/>
  <c r="J169" i="6" l="1"/>
  <c r="K169" i="6" s="1"/>
  <c r="I145" i="6"/>
  <c r="I7" i="9" l="1"/>
  <c r="K7" i="9" s="1"/>
  <c r="K16" i="9" l="1"/>
  <c r="L7" i="9"/>
  <c r="L16" i="9" s="1"/>
</calcChain>
</file>

<file path=xl/sharedStrings.xml><?xml version="1.0" encoding="utf-8"?>
<sst xmlns="http://schemas.openxmlformats.org/spreadsheetml/2006/main" count="1244" uniqueCount="367">
  <si>
    <t>-</t>
  </si>
  <si>
    <t>VALOR (R$)</t>
  </si>
  <si>
    <t>Adicional Noturno</t>
  </si>
  <si>
    <t>%</t>
  </si>
  <si>
    <t>Outros (especificar)</t>
  </si>
  <si>
    <t>Lucro</t>
  </si>
  <si>
    <t>Data base da categoria (dia/mês/ano)</t>
  </si>
  <si>
    <t>Categoria profissional (vinculada à execução contratual)</t>
  </si>
  <si>
    <t>Salário Nominativo da Categoria Profissional</t>
  </si>
  <si>
    <t>Tipo de serviço (mesmo serviço com características distintas)</t>
  </si>
  <si>
    <t>A</t>
  </si>
  <si>
    <t>B</t>
  </si>
  <si>
    <t>C</t>
  </si>
  <si>
    <t>D</t>
  </si>
  <si>
    <t>E</t>
  </si>
  <si>
    <t>F</t>
  </si>
  <si>
    <t>G</t>
  </si>
  <si>
    <t>H</t>
  </si>
  <si>
    <t>COMPOSIÇÃO DA REMUNERAÇÃO</t>
  </si>
  <si>
    <t>INSUMOS DIVERSOS</t>
  </si>
  <si>
    <t>TOTAL SUBMÓDULO 4.1</t>
  </si>
  <si>
    <t>Nota(1):</t>
  </si>
  <si>
    <t>TOTAL SUBMÓDULO 4.2</t>
  </si>
  <si>
    <t>Afastamento Maternidade</t>
  </si>
  <si>
    <t>TOTAL</t>
  </si>
  <si>
    <t>CUSTOS INDIRETOS, TRIBUTOS E LUCRO</t>
  </si>
  <si>
    <t>4.1</t>
  </si>
  <si>
    <t>4.2</t>
  </si>
  <si>
    <t>Custos Indiretos</t>
  </si>
  <si>
    <t>Mão-de-Obra vinculada à execução contratual (valor por empregado)</t>
  </si>
  <si>
    <t>MÓDULO 1 - COMPOSIÇÃO DA REMUNERAÇÃO</t>
  </si>
  <si>
    <t>Quadro Resumo - VALOR MENSAL DOS SERVIÇOS</t>
  </si>
  <si>
    <t>Qde Postos (E)</t>
  </si>
  <si>
    <t>Tipo de Serviço (A)</t>
  </si>
  <si>
    <t>Valor Por Empregado(B)</t>
  </si>
  <si>
    <t>Valor Proposto por Posto (D) = (B x C)</t>
  </si>
  <si>
    <t>Qde de Empregados por posto ( C )</t>
  </si>
  <si>
    <t>Serviço 1 (indicar)</t>
  </si>
  <si>
    <t>Serviço 2 (indicar)</t>
  </si>
  <si>
    <t>Serviço 3 (indicar)</t>
  </si>
  <si>
    <t>Serviço ... (indicar)</t>
  </si>
  <si>
    <t>R$</t>
  </si>
  <si>
    <t>VALOR MENSAL DOS SERVIÇOS (I + II + III + ...)</t>
  </si>
  <si>
    <t>Anexo III-D</t>
  </si>
  <si>
    <t>Quadro Demonstrativo - VALOR GLOBAL DA PROPOSTA</t>
  </si>
  <si>
    <t>VALOR GLOBAL DA PROPOSTA</t>
  </si>
  <si>
    <t>Descrição</t>
  </si>
  <si>
    <t>Valor proposto por unidade de medida*</t>
  </si>
  <si>
    <t>Valor mensal do serviço</t>
  </si>
  <si>
    <t>Valor Global da Proposta (valor mensal do serviço X nº meses do contrato).</t>
  </si>
  <si>
    <t>Informar o valor da unidade de medida por tipo de serviço.</t>
  </si>
  <si>
    <t>Salário Base</t>
  </si>
  <si>
    <t>Discriminação dos Serviços</t>
  </si>
  <si>
    <t>Data de apresentação da proposta</t>
  </si>
  <si>
    <t>Município</t>
  </si>
  <si>
    <t>Nº de meses de execução contratual</t>
  </si>
  <si>
    <t>Unidade de Medida</t>
  </si>
  <si>
    <t>Identificação do Serviço</t>
  </si>
  <si>
    <t>Servente</t>
  </si>
  <si>
    <t>TRIBUTOS</t>
  </si>
  <si>
    <t>C.1</t>
  </si>
  <si>
    <t>C.2</t>
  </si>
  <si>
    <t>C.3</t>
  </si>
  <si>
    <t>a)</t>
  </si>
  <si>
    <t>Tributos % = To = .............................................................</t>
  </si>
  <si>
    <t>b)</t>
  </si>
  <si>
    <t>c)</t>
  </si>
  <si>
    <t>Po / (1 - To) = P1 = ..............................................................................</t>
  </si>
  <si>
    <t>Valor dos Tributos = P1 - Po</t>
  </si>
  <si>
    <t>Ano do Acordo, Convenção ou Dissídio Coletivo</t>
  </si>
  <si>
    <t>Dados para composição dos custos referentes à mão-de-obra</t>
  </si>
  <si>
    <t>Classificação Brasileira de Ocupações (CBO)</t>
  </si>
  <si>
    <t xml:space="preserve">Adicional Periculosidade </t>
  </si>
  <si>
    <t>Adicional Insalubridade</t>
  </si>
  <si>
    <t>Adicional de Hora Noturna Reduzida</t>
  </si>
  <si>
    <t>Adicional de Hora Extra no Feriado Trabalhado</t>
  </si>
  <si>
    <t>MÓDULO 2 – ENCARGOS E BENEFÍCIOS ANUAIS, MENSAIS E DIÁRIOS</t>
  </si>
  <si>
    <t>13º Salário, Férias e Adicional de Férias</t>
  </si>
  <si>
    <r>
      <t>13 (Décimo-terceiro) salário</t>
    </r>
    <r>
      <rPr>
        <sz val="10"/>
        <color indexed="10"/>
        <rFont val="Arial"/>
        <family val="2"/>
      </rPr>
      <t xml:space="preserve"> </t>
    </r>
  </si>
  <si>
    <t>TOTAL SUBMÓDULO 2.1</t>
  </si>
  <si>
    <t>GPS, FGTS e Outras Contribuições</t>
  </si>
  <si>
    <t>SESC ou SESI</t>
  </si>
  <si>
    <t xml:space="preserve">INSS </t>
  </si>
  <si>
    <t xml:space="preserve">Salário Educação </t>
  </si>
  <si>
    <t>SAT (Seguro Acidente de Trabalho)</t>
  </si>
  <si>
    <t xml:space="preserve">SENAI - SENAC </t>
  </si>
  <si>
    <t xml:space="preserve">SEBRAE </t>
  </si>
  <si>
    <t xml:space="preserve">INCRA </t>
  </si>
  <si>
    <t xml:space="preserve">FGTS </t>
  </si>
  <si>
    <t>TOTAL SUBMÓDULO 2.2</t>
  </si>
  <si>
    <t>Submódulo 2.1 - 13º Salário, Férias e Adicional de Férias</t>
  </si>
  <si>
    <t>Submódulo 2.2 - GPS, FGTS e Outras Contribuições</t>
  </si>
  <si>
    <t>Submódulo 2.3 - Benefícios Mensais e Diários</t>
  </si>
  <si>
    <t xml:space="preserve">Transporte </t>
  </si>
  <si>
    <t>TOTAL SUBMÓDULO 2.3</t>
  </si>
  <si>
    <t>QUADRO-RESUMO DO MÓDULO 2 - ENCARGOS, BENEFÍCIOS ANUAIS, MENSAIS E DIÁRIOS</t>
  </si>
  <si>
    <t>2.1</t>
  </si>
  <si>
    <t>2.2</t>
  </si>
  <si>
    <t>2.3</t>
  </si>
  <si>
    <t>Módulo 2 - Encargos, Benefícios Anuais, Mensais e Diários</t>
  </si>
  <si>
    <t>Benefícios Mensais e Diários</t>
  </si>
  <si>
    <t>TOTAL DO MÓDULO 1</t>
  </si>
  <si>
    <t>TOTAL DO MÓDULO 2</t>
  </si>
  <si>
    <t>MÓDULO 3 – PROVISÃO PARA RESCISÃO</t>
  </si>
  <si>
    <t>PROVISÃO PARA RESCISÃO</t>
  </si>
  <si>
    <t xml:space="preserve">Aviso Prévio Trabalhado </t>
  </si>
  <si>
    <t>Incidência do FGTS sobre Aviso Prévio Indenizado</t>
  </si>
  <si>
    <t>Aviso Prévio Indenizado</t>
  </si>
  <si>
    <t>Incidência dos encargos do submódulo 2.2 sobre Aviso Prévio Trabalhado</t>
  </si>
  <si>
    <t>TOTAL DO MÓDULO 3</t>
  </si>
  <si>
    <t>MÓDULO 4 – CUSTO DE REPOSIÇÃO DO PROFISSIONAL AUSENTE</t>
  </si>
  <si>
    <t>Submódulo 4.1 - Ausências Legais</t>
  </si>
  <si>
    <r>
      <t>Férias</t>
    </r>
    <r>
      <rPr>
        <sz val="10"/>
        <rFont val="Arial"/>
        <family val="2"/>
      </rPr>
      <t xml:space="preserve"> </t>
    </r>
  </si>
  <si>
    <t>Ausências Legais</t>
  </si>
  <si>
    <t>Licença Paternidade</t>
  </si>
  <si>
    <r>
      <t>Ausência por Acidente de Trabalho</t>
    </r>
    <r>
      <rPr>
        <sz val="10"/>
        <color indexed="10"/>
        <rFont val="Arial"/>
        <family val="2"/>
      </rPr>
      <t xml:space="preserve"> </t>
    </r>
  </si>
  <si>
    <t>Submódulo 4.2 - Intrajornada</t>
  </si>
  <si>
    <t>Intervalo para Repouso ou Alimentação</t>
  </si>
  <si>
    <t>QUADRO-RESUMO DO MÓDULO 4 - CUSTO DE REPOSIÇÃO DO PROFISSIONAL AUSENTE</t>
  </si>
  <si>
    <t>Módulo 4 - Custo de Reposição do Profissional Ausente</t>
  </si>
  <si>
    <t>Intrajornada</t>
  </si>
  <si>
    <t>TOTAL DO MÓDULO 4</t>
  </si>
  <si>
    <t>MÓDULO 5 – INSUMOS DIVERSOS</t>
  </si>
  <si>
    <t>TOTAL DO MÓDULO 5</t>
  </si>
  <si>
    <t>TOTAL DO MÓDULO 6</t>
  </si>
  <si>
    <t>(Total dos Módulos 1, 2, 3, 4 e 5+ Custos indiretos + lucro)= Po = ...................................</t>
  </si>
  <si>
    <r>
      <rPr>
        <sz val="10"/>
        <rFont val="Arial"/>
        <family val="2"/>
      </rPr>
      <t>Férias e Adicional de Férias</t>
    </r>
  </si>
  <si>
    <t>QUADRO RESUMO DO CUSTO</t>
  </si>
  <si>
    <t>Céu Azul</t>
  </si>
  <si>
    <t>Motorista</t>
  </si>
  <si>
    <t>QUANTIDADE DE EMPREGADOS</t>
  </si>
  <si>
    <t>VALOR TOTAL DOS EMPREGADOS</t>
  </si>
  <si>
    <t>TOTAL DO CUSTO DOS EMPREGADOS</t>
  </si>
  <si>
    <t>Quantidade</t>
  </si>
  <si>
    <t>Total</t>
  </si>
  <si>
    <t>MÁQUINAS, EQUIPAMENTOS, FERRAMENTAS</t>
  </si>
  <si>
    <t>MÓDULO 7 – CUSTOS INDIRETOS, TRIBUTOS E LUCRO</t>
  </si>
  <si>
    <t>TOTAL DO MÓDULO 7</t>
  </si>
  <si>
    <t>TOTAL POR EMPREGADO</t>
  </si>
  <si>
    <t>VALOR (R$) MENSAL</t>
  </si>
  <si>
    <t>VALOR (R$) MENSAL 1 MOTORISTA</t>
  </si>
  <si>
    <t>PREÇO TOTAL 12 MESES</t>
  </si>
  <si>
    <t>Operador</t>
  </si>
  <si>
    <t>VALOR (R$) MENSAL 1 OPERADOR</t>
  </si>
  <si>
    <t>VALOR (R$) MENSAL  1 SERVENTE</t>
  </si>
  <si>
    <t>Item</t>
  </si>
  <si>
    <t xml:space="preserve">Item </t>
  </si>
  <si>
    <t>Unid</t>
  </si>
  <si>
    <t xml:space="preserve">serviços </t>
  </si>
  <si>
    <t>custo da tonelada</t>
  </si>
  <si>
    <t>Tributos Estadual (especificar)</t>
  </si>
  <si>
    <t>Tipo de Serviços</t>
  </si>
  <si>
    <t>Quantidade total a contratar</t>
  </si>
  <si>
    <t>km</t>
  </si>
  <si>
    <t>Discriminação</t>
  </si>
  <si>
    <t>Unidade</t>
  </si>
  <si>
    <t>Preço unitário</t>
  </si>
  <si>
    <t>Subtotal</t>
  </si>
  <si>
    <t>Calça</t>
  </si>
  <si>
    <t>unidade</t>
  </si>
  <si>
    <t>Camiseta</t>
  </si>
  <si>
    <t>Botina de segurança c/ palmilha aço</t>
  </si>
  <si>
    <t>par</t>
  </si>
  <si>
    <t>Capa de chuva amarela com reflexivo</t>
  </si>
  <si>
    <t>Colete reflexivo</t>
  </si>
  <si>
    <t>Luva de proteção</t>
  </si>
  <si>
    <t>Respirador semifacial p/ poeira e gases</t>
  </si>
  <si>
    <t>Protetor solar FPS 30</t>
  </si>
  <si>
    <t>frasco 120g</t>
  </si>
  <si>
    <t>Remuneração mensal de capital</t>
  </si>
  <si>
    <t>IPVA</t>
  </si>
  <si>
    <t>Seguro contra terceiros</t>
  </si>
  <si>
    <t>Custo de óleo diesel / km rodado</t>
  </si>
  <si>
    <t>km/l</t>
  </si>
  <si>
    <t>Custo mensal com óleo diesel</t>
  </si>
  <si>
    <t>C. de óleo do motor /1.000 km rodados</t>
  </si>
  <si>
    <t>l/1.000 km</t>
  </si>
  <si>
    <t>Custo mensal com óleo do motor</t>
  </si>
  <si>
    <t>C. de óleo da transmissão /1.000 km</t>
  </si>
  <si>
    <t>Custo mensal com óleo da transmissão</t>
  </si>
  <si>
    <t>C. de óleo hidráulico / 1.000 km</t>
  </si>
  <si>
    <t>Custo mensal com óleo hidráulico</t>
  </si>
  <si>
    <t>Custo de graxa /1.000 km rodados</t>
  </si>
  <si>
    <t>kg/1.000 km</t>
  </si>
  <si>
    <t>Custo mensal com graxa</t>
  </si>
  <si>
    <t>Custo estim. c/manutenção (60 meses)</t>
  </si>
  <si>
    <t>Custo de recapagem</t>
  </si>
  <si>
    <t>Custo jg. compl. + recap. / km rodado</t>
  </si>
  <si>
    <t>km/jogo</t>
  </si>
  <si>
    <t>Custo mensal com pneus</t>
  </si>
  <si>
    <t>Planilha anexa - Módulo 5 - Uniformes e Equipamentos de Proteção Individual</t>
  </si>
  <si>
    <t>Outros</t>
  </si>
  <si>
    <t>Valor Mensal por Motorista</t>
  </si>
  <si>
    <t>Depreciação no período (60 meses)</t>
  </si>
  <si>
    <t>Valor Mensal</t>
  </si>
  <si>
    <t>Valor Total por Motorista</t>
  </si>
  <si>
    <t>2.  Remuneração do Capital  Investido</t>
  </si>
  <si>
    <t>3. Impostos e Seguros</t>
  </si>
  <si>
    <t>4. Consumos</t>
  </si>
  <si>
    <t xml:space="preserve">Custo mensal </t>
  </si>
  <si>
    <t>5. Manutenção</t>
  </si>
  <si>
    <t>Custo Mensal</t>
  </si>
  <si>
    <t>6. Pneus</t>
  </si>
  <si>
    <t>Custo do jogo de pneus</t>
  </si>
  <si>
    <t>valor</t>
  </si>
  <si>
    <t>Total Mês</t>
  </si>
  <si>
    <r>
      <t xml:space="preserve">Uniformes  e EPI </t>
    </r>
    <r>
      <rPr>
        <b/>
        <sz val="10"/>
        <rFont val="Arial"/>
        <family val="2"/>
      </rPr>
      <t xml:space="preserve"> (obrigatório anexar planilha com detalhamento)</t>
    </r>
  </si>
  <si>
    <t>5 - A. Uniformes e EPI's para Motorista</t>
  </si>
  <si>
    <t>Boné/Chapéu</t>
  </si>
  <si>
    <t>KM rodado mês</t>
  </si>
  <si>
    <t>2. Depreciação</t>
  </si>
  <si>
    <t>Valor da depreciação em 60 meses</t>
  </si>
  <si>
    <t>Percentual da depreciação em 60 meses</t>
  </si>
  <si>
    <t>Percentual da remuneração</t>
  </si>
  <si>
    <t>Quantidade caminhão</t>
  </si>
  <si>
    <t>Obs. Custos unitário é do litro de Diesel</t>
  </si>
  <si>
    <t>Percentual do valor do equip. gasto em manutenção em 60 meses</t>
  </si>
  <si>
    <t>Valor da manutenção em 60 meses</t>
  </si>
  <si>
    <t>Percentual de Depreciação em 60 meses =</t>
  </si>
  <si>
    <t>Percentual mensal de remuneração do capital =</t>
  </si>
  <si>
    <t>Total dos jogos de pneus</t>
  </si>
  <si>
    <t>Toneladas</t>
  </si>
  <si>
    <t>5 - A. Uniformes e EPI's para Servente</t>
  </si>
  <si>
    <t>5 - A. Uniformes e EPI's para Operador de máquina</t>
  </si>
  <si>
    <t>Protetor auricular</t>
  </si>
  <si>
    <t>Valor Mensal por Operador</t>
  </si>
  <si>
    <t>Valor Total por Operador</t>
  </si>
  <si>
    <t>Total por Servente</t>
  </si>
  <si>
    <t>Planilha Anexa - Módulo 6. Máquinas, Equipamentos e Ferramentas</t>
  </si>
  <si>
    <t>6 - A -  Máquinas =  Pá carregadeira ou retroescavadeira 4x4</t>
  </si>
  <si>
    <t>Quantidade Máquina</t>
  </si>
  <si>
    <t>Custo de aquisição da máquina</t>
  </si>
  <si>
    <t>Hora Trabalhada mês</t>
  </si>
  <si>
    <t>Custo de óleo diesel / hora trabalho</t>
  </si>
  <si>
    <t>Hora/Litro</t>
  </si>
  <si>
    <t>hora</t>
  </si>
  <si>
    <t>C. de óleo do motor /50 horas</t>
  </si>
  <si>
    <t>l/50 hora</t>
  </si>
  <si>
    <t>C. de óleo da transmissão / 50 hora</t>
  </si>
  <si>
    <t>C. de óleo hidráulico / 50 horas</t>
  </si>
  <si>
    <t>l/50 horas</t>
  </si>
  <si>
    <t>Custo de graxa /50 horas</t>
  </si>
  <si>
    <t>kg/50 horas</t>
  </si>
  <si>
    <t>Custo jg. compl. + recap. / hora trabalho</t>
  </si>
  <si>
    <t>Hora/jogo</t>
  </si>
  <si>
    <r>
      <t xml:space="preserve">Máquinas = 1 Pá carregadeira ou trator com concha (depreciação, manutenção, combustível, e outros..)  </t>
    </r>
    <r>
      <rPr>
        <b/>
        <sz val="10"/>
        <rFont val="Arial"/>
        <family val="2"/>
      </rPr>
      <t>(obrigatório anexar planilha com detalhamento)</t>
    </r>
  </si>
  <si>
    <r>
      <t xml:space="preserve">Caminhão = 1 caminhão caçamba (depreciação, manutenção, combustível, e outros..)  </t>
    </r>
    <r>
      <rPr>
        <b/>
        <sz val="10"/>
        <rFont val="Arial"/>
        <family val="2"/>
      </rPr>
      <t>(obrigatório anexar planilha com detalhamento)</t>
    </r>
  </si>
  <si>
    <t>Custo Câmara</t>
  </si>
  <si>
    <t>Custo Protetor pneu</t>
  </si>
  <si>
    <t>Seguro obrigatório e DPVAT</t>
  </si>
  <si>
    <t>1. Depreciação</t>
  </si>
  <si>
    <t>Pá</t>
  </si>
  <si>
    <t>Enchadas</t>
  </si>
  <si>
    <t>Rastelo</t>
  </si>
  <si>
    <t>Facão</t>
  </si>
  <si>
    <t>Garrafa para água</t>
  </si>
  <si>
    <t>Valor Mensal de Ferramentas</t>
  </si>
  <si>
    <t xml:space="preserve">Outros (especificar) </t>
  </si>
  <si>
    <t>6 - C. Ferramentas</t>
  </si>
  <si>
    <t xml:space="preserve">Exames admissionais, periódicos e demissionais </t>
  </si>
  <si>
    <t>Custo da Câmara</t>
  </si>
  <si>
    <t xml:space="preserve">Protetor </t>
  </si>
  <si>
    <t>6 - B -  Caminhão caçamba Capacidade mínima de 12m³</t>
  </si>
  <si>
    <t>MÓDULO 6 – CAMINHÃO, MÁQUINAS, EQUIPAMENTOS, FERRAMENTAS</t>
  </si>
  <si>
    <t>TOTAL GERAL ( EMPREGADOS + CAMINHÃO, MÁQUINAS, EQUIPAMENTOS, FERRAMENTAS)</t>
  </si>
  <si>
    <t>Serviço de coleta de entulhos e resíduos</t>
  </si>
  <si>
    <t>Qtde estimada Mês</t>
  </si>
  <si>
    <t xml:space="preserve">total estimado mês </t>
  </si>
  <si>
    <t>Serviço de Corte de Grama e Roçada</t>
  </si>
  <si>
    <t>metros quadrados</t>
  </si>
  <si>
    <t>Corte de Grama e Roçada</t>
  </si>
  <si>
    <t>MÓDULO 6 – Máquinas Roçadeiras costais. Outros</t>
  </si>
  <si>
    <r>
      <t xml:space="preserve">Máquinas = Roçadeiras costais (depreciação, manutenção, combustível, e outros..)  </t>
    </r>
    <r>
      <rPr>
        <b/>
        <sz val="10"/>
        <rFont val="Arial"/>
        <family val="2"/>
      </rPr>
      <t>(obrigatório anexar planilha com detalhamento)</t>
    </r>
  </si>
  <si>
    <t>TOTAL GERAL ( EMPREGADOS + MÁQUINAS, EQUIPAMENTOS, FERRAMENTAS)</t>
  </si>
  <si>
    <t>custo do m²</t>
  </si>
  <si>
    <t>total estimado para 12 meses</t>
  </si>
  <si>
    <t>5 - A. Uniformes e EPI's para Operador de Máquina Costal</t>
  </si>
  <si>
    <t>Botina de segurança</t>
  </si>
  <si>
    <t>Caneleira</t>
  </si>
  <si>
    <t>Avental  cortador de grama</t>
  </si>
  <si>
    <t>Óculo de proteção</t>
  </si>
  <si>
    <t>Quantidade Roçadeiras</t>
  </si>
  <si>
    <t>Custo de aquisição da roçadeira - Unitário</t>
  </si>
  <si>
    <t>1. Depreciação mensal por máquina</t>
  </si>
  <si>
    <t>Percentual de Depreciação em 36 meses =</t>
  </si>
  <si>
    <t>Percentual da depreciação em 36 meses</t>
  </si>
  <si>
    <t>Valor da depreciação em 36 meses</t>
  </si>
  <si>
    <t>2.  Remuneração do Capital  Investido mensal por máquina</t>
  </si>
  <si>
    <t>3. Consumos mensal por máquina</t>
  </si>
  <si>
    <t>Custo mensal com Gasolina</t>
  </si>
  <si>
    <t>Litros/mês</t>
  </si>
  <si>
    <t>Custo mensal com óleo 2 tempo</t>
  </si>
  <si>
    <t>frasco com 500 ml</t>
  </si>
  <si>
    <t>Fio de corte, 3mm</t>
  </si>
  <si>
    <t>metros mês</t>
  </si>
  <si>
    <t>4. Manutenção mensal por máquina</t>
  </si>
  <si>
    <t>Percentual do valor do equip. gasto em manutenção em 36 meses</t>
  </si>
  <si>
    <t>Valor da manutenção em 36 meses</t>
  </si>
  <si>
    <t>Total Mês por máquina</t>
  </si>
  <si>
    <t>Quantidade de roçadeiras</t>
  </si>
  <si>
    <t>Custo total mensal das roçadeiras</t>
  </si>
  <si>
    <t>Serviço de Varrição e rastelar</t>
  </si>
  <si>
    <t>Quantidade mensal a executar</t>
  </si>
  <si>
    <t>Varrição e rastelar</t>
  </si>
  <si>
    <t>6 - A. Ferramentas</t>
  </si>
  <si>
    <t>Pá lixo em metal</t>
  </si>
  <si>
    <t>Vassoura gari</t>
  </si>
  <si>
    <t>Total por Gari</t>
  </si>
  <si>
    <r>
      <t>custo do M</t>
    </r>
    <r>
      <rPr>
        <i/>
        <sz val="10"/>
        <rFont val="Arial"/>
        <family val="2"/>
      </rPr>
      <t>²'</t>
    </r>
  </si>
  <si>
    <t>M²</t>
  </si>
  <si>
    <t>Serviço de varrição e rastelar</t>
  </si>
  <si>
    <t>TOTAL GERAL ( EMPREGADOS +  FERRAMENTAS)</t>
  </si>
  <si>
    <t>VALOR MENSAL  1 Operador Máq. Costal</t>
  </si>
  <si>
    <t>Total por Operador</t>
  </si>
  <si>
    <t>Valor Mensal por operador</t>
  </si>
  <si>
    <t>total mês</t>
  </si>
  <si>
    <t>total 12 meses</t>
  </si>
  <si>
    <t>Coleta de entulhos e resíduos diversos</t>
  </si>
  <si>
    <t>Outros (especificar) seguro de vida</t>
  </si>
  <si>
    <t xml:space="preserve"> Coleta de entulhos e resíduos</t>
  </si>
  <si>
    <t>Valor Mensal por servente</t>
  </si>
  <si>
    <t>Custo de aquisição do Caminhão com caçamba de 12 m³</t>
  </si>
  <si>
    <t>6 - A -  Máquinas =  Roçadeira Costal Min. 2,7 hp ou 38 cilindradas</t>
  </si>
  <si>
    <t>Carrinho gari cap. 100 litros</t>
  </si>
  <si>
    <t>Operador Maq Costal</t>
  </si>
  <si>
    <t xml:space="preserve">VALOR TOTAL MENSAL </t>
  </si>
  <si>
    <r>
      <t xml:space="preserve">Ferramentas = pá, enxadas, facões, rastelo  e outros) </t>
    </r>
    <r>
      <rPr>
        <b/>
        <sz val="10"/>
        <rFont val="Arial"/>
        <family val="2"/>
      </rPr>
      <t>(obrigatório anexar planilha com detalhamento)</t>
    </r>
  </si>
  <si>
    <t xml:space="preserve">Valor Mensal de Ferramentas </t>
  </si>
  <si>
    <t xml:space="preserve">Valor Total </t>
  </si>
  <si>
    <t>Adicional Insalubridade sobre salário mínimo nacional</t>
  </si>
  <si>
    <t>Auxílio-Refeição/Alimentação  - Cla 13ª da CCT (Aux x 80% x 13/12)</t>
  </si>
  <si>
    <t>Assistência Médica e Familiar - Cla 15ª da CCT</t>
  </si>
  <si>
    <t>Assistência Social e Familiar - Cla 16ª da CCT</t>
  </si>
  <si>
    <t>Fundo de Formação Profissional - Cla 22ª da CCT</t>
  </si>
  <si>
    <t>Multa do FGTS  do Aviso Prévio Indenizado</t>
  </si>
  <si>
    <t>Multa do FGTS nas rescisões sem justa causa</t>
  </si>
  <si>
    <t>Reposição por auxílio doença</t>
  </si>
  <si>
    <t>§ 5º Cla 3ª CCT</t>
  </si>
  <si>
    <t>Multa do FGTS do Aviso Prévio Indenizado</t>
  </si>
  <si>
    <t>Multa do FGTS nas recisões sem justa causa</t>
  </si>
  <si>
    <t>540 toneladas mês</t>
  </si>
  <si>
    <t>Custo estim. c/manutenção (36 meses)</t>
  </si>
  <si>
    <t>Percentual do valor do equip. gasto para manutenção em 60 meses</t>
  </si>
  <si>
    <t>01/02/2020 - Siemaco</t>
  </si>
  <si>
    <t>01/05/2019 - Sintropar</t>
  </si>
  <si>
    <t>Depreciação no período (36 meses)</t>
  </si>
  <si>
    <t>Saco de lixo 8 micra</t>
  </si>
  <si>
    <t>Item 3 - Varrição e rastelar</t>
  </si>
  <si>
    <t>Item 1 - Coleta de entulhos e resíduos diversos</t>
  </si>
  <si>
    <t>Item 2 - Corte de Grama e Roçada</t>
  </si>
  <si>
    <t>Varredor/Gari</t>
  </si>
  <si>
    <r>
      <t xml:space="preserve">Ferramentas = pá, enxadas, facões, rastelo, saco de lixo   e outros) </t>
    </r>
    <r>
      <rPr>
        <b/>
        <sz val="10"/>
        <rFont val="Arial"/>
        <family val="2"/>
      </rPr>
      <t>(obrigatório anexar planilha com detalhamento)</t>
    </r>
  </si>
  <si>
    <t xml:space="preserve">6 - B -  Máquinas =  Soprador </t>
  </si>
  <si>
    <t>MÓDULO 6 –  FERRAMENTAS e EQUIPAMENTOS</t>
  </si>
  <si>
    <t>5 - A. Uniformes e EPI's para Varredor</t>
  </si>
  <si>
    <t>Valor Mensal por Varredor</t>
  </si>
  <si>
    <t>Quantidade de soprador</t>
  </si>
  <si>
    <t>Custo total mensal com soprador</t>
  </si>
  <si>
    <t>VALOR (R$) MENSAL  1 Varredor/Gari</t>
  </si>
  <si>
    <r>
      <t>Equipamento = Soprador</t>
    </r>
    <r>
      <rPr>
        <b/>
        <sz val="10"/>
        <rFont val="Arial"/>
        <family val="2"/>
      </rPr>
      <t xml:space="preserve"> (obrigatório anexar planilha com detalhamento)</t>
    </r>
  </si>
  <si>
    <t>Tributos Municipais (ISSQN, )</t>
  </si>
  <si>
    <t>Tributos Municipais (ISSQN)</t>
  </si>
  <si>
    <t>Tributos Federais (Pis e Cofis)</t>
  </si>
  <si>
    <t>Tributos Federais (Pis e Cofis,)</t>
  </si>
  <si>
    <t>Valor Total Mensal</t>
  </si>
  <si>
    <t>Quantidade Soprador</t>
  </si>
  <si>
    <t>Custo de aquisição do soprador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</si>
</sst>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_-;\-* #,##0.00_-;_-* &quot;-&quot;??_-;_-@_-"/>
    <numFmt numFmtId="164" formatCode="&quot;R$&quot;\ #,##0.00;[Red]&quot;R$&quot;\ \-#,##0.00"/>
    <numFmt numFmtId="165" formatCode="_ * #,##0.00_ ;_ * \-#,##0.00_ ;_ * &quot;-&quot;??_ ;_ @_ "/>
    <numFmt numFmtId="166" formatCode="&quot;R$ &quot;#,##0.00_);[Red]\(&quot;R$ &quot;#,##0.00\)"/>
    <numFmt numFmtId="167" formatCode="_(&quot;R$ &quot;* #,##0.00_);_(&quot;R$ &quot;* \(#,##0.00\);_(&quot;R$ &quot;* &quot;-&quot;??_);_(@_)"/>
    <numFmt numFmtId="168" formatCode="0.0%"/>
    <numFmt numFmtId="169" formatCode="0.000%"/>
    <numFmt numFmtId="170" formatCode="#,##0.00_ ;\-#,##0.00\ "/>
    <numFmt numFmtId="171" formatCode="_-* #,##0_-;\-* #,##0_-;_-* &quot;-&quot;??_-;_-@_-"/>
    <numFmt numFmtId="172" formatCode="_(* #,##0.00_);_(* \(#,##0.00\);_(* &quot;-&quot;??_);_(@_)"/>
    <numFmt numFmtId="173" formatCode="0.0000"/>
    <numFmt numFmtId="174" formatCode="_-* #,##0.0_-;\-* #,##0.0_-;_-* &quot;-&quot;??_-;_-@_-"/>
    <numFmt numFmtId="175" formatCode="0.0000%"/>
    <numFmt numFmtId="176" formatCode="_-* #,##0.000_-;\-* #,##0.000_-;_-* &quot;-&quot;??_-;_-@_-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7" fontId="1" fillId="0" borderId="0" applyFill="0" applyBorder="0" applyAlignment="0" applyProtection="0"/>
    <xf numFmtId="9" fontId="1" fillId="0" borderId="0" applyFill="0" applyBorder="0" applyAlignment="0" applyProtection="0"/>
    <xf numFmtId="43" fontId="1" fillId="0" borderId="0" applyFont="0" applyFill="0" applyBorder="0" applyAlignment="0" applyProtection="0"/>
  </cellStyleXfs>
  <cellXfs count="545">
    <xf numFmtId="0" fontId="0" fillId="0" borderId="0" xfId="0"/>
    <xf numFmtId="10" fontId="0" fillId="0" borderId="1" xfId="0" applyNumberFormat="1" applyBorder="1" applyAlignment="1">
      <alignment horizontal="center"/>
    </xf>
    <xf numFmtId="10" fontId="1" fillId="0" borderId="1" xfId="2" applyNumberForma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/>
    <xf numFmtId="0" fontId="4" fillId="0" borderId="12" xfId="0" applyFont="1" applyBorder="1" applyAlignment="1"/>
    <xf numFmtId="10" fontId="2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2" fontId="2" fillId="0" borderId="13" xfId="0" applyNumberFormat="1" applyFont="1" applyFill="1" applyBorder="1"/>
    <xf numFmtId="2" fontId="2" fillId="0" borderId="0" xfId="0" applyNumberFormat="1" applyFont="1" applyFill="1" applyBorder="1"/>
    <xf numFmtId="0" fontId="2" fillId="0" borderId="11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2" fontId="4" fillId="0" borderId="4" xfId="0" applyNumberFormat="1" applyFont="1" applyFill="1" applyBorder="1"/>
    <xf numFmtId="2" fontId="4" fillId="0" borderId="8" xfId="0" applyNumberFormat="1" applyFont="1" applyBorder="1"/>
    <xf numFmtId="0" fontId="4" fillId="0" borderId="15" xfId="0" applyFont="1" applyBorder="1" applyAlignment="1"/>
    <xf numFmtId="0" fontId="2" fillId="0" borderId="12" xfId="0" applyFont="1" applyBorder="1" applyAlignment="1"/>
    <xf numFmtId="0" fontId="4" fillId="0" borderId="16" xfId="0" applyFont="1" applyBorder="1" applyAlignment="1"/>
    <xf numFmtId="2" fontId="4" fillId="0" borderId="17" xfId="0" applyNumberFormat="1" applyFont="1" applyBorder="1"/>
    <xf numFmtId="2" fontId="4" fillId="0" borderId="18" xfId="0" applyNumberFormat="1" applyFont="1" applyFill="1" applyBorder="1"/>
    <xf numFmtId="2" fontId="4" fillId="0" borderId="19" xfId="0" applyNumberFormat="1" applyFont="1" applyFill="1" applyBorder="1"/>
    <xf numFmtId="0" fontId="4" fillId="0" borderId="20" xfId="0" applyFont="1" applyBorder="1" applyAlignment="1"/>
    <xf numFmtId="0" fontId="4" fillId="0" borderId="21" xfId="0" applyFont="1" applyBorder="1" applyAlignment="1"/>
    <xf numFmtId="0" fontId="2" fillId="0" borderId="21" xfId="0" applyFont="1" applyBorder="1" applyAlignment="1"/>
    <xf numFmtId="0" fontId="4" fillId="0" borderId="22" xfId="0" applyFont="1" applyBorder="1" applyAlignment="1"/>
    <xf numFmtId="0" fontId="2" fillId="0" borderId="23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10" fontId="1" fillId="0" borderId="1" xfId="2" applyNumberFormat="1" applyFill="1" applyBorder="1" applyAlignment="1">
      <alignment horizontal="center"/>
    </xf>
    <xf numFmtId="9" fontId="1" fillId="0" borderId="1" xfId="2" applyBorder="1" applyAlignment="1"/>
    <xf numFmtId="168" fontId="1" fillId="0" borderId="1" xfId="2" applyNumberFormat="1" applyBorder="1" applyAlignment="1"/>
    <xf numFmtId="10" fontId="1" fillId="0" borderId="1" xfId="2" applyNumberFormat="1" applyBorder="1" applyAlignment="1"/>
    <xf numFmtId="2" fontId="0" fillId="0" borderId="0" xfId="0" applyNumberFormat="1"/>
    <xf numFmtId="10" fontId="0" fillId="0" borderId="1" xfId="0" applyNumberFormat="1" applyFont="1" applyFill="1" applyBorder="1" applyAlignment="1">
      <alignment horizontal="center"/>
    </xf>
    <xf numFmtId="169" fontId="0" fillId="0" borderId="1" xfId="0" applyNumberFormat="1" applyFont="1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0" fontId="7" fillId="0" borderId="41" xfId="0" applyFont="1" applyBorder="1" applyAlignment="1">
      <alignment horizontal="center"/>
    </xf>
    <xf numFmtId="10" fontId="7" fillId="0" borderId="42" xfId="2" applyNumberFormat="1" applyFont="1" applyBorder="1" applyAlignment="1"/>
    <xf numFmtId="2" fontId="7" fillId="0" borderId="43" xfId="0" applyNumberFormat="1" applyFont="1" applyFill="1" applyBorder="1"/>
    <xf numFmtId="0" fontId="7" fillId="0" borderId="44" xfId="0" applyFont="1" applyBorder="1" applyAlignment="1">
      <alignment horizontal="center"/>
    </xf>
    <xf numFmtId="10" fontId="7" fillId="0" borderId="0" xfId="2" applyNumberFormat="1" applyFont="1" applyBorder="1" applyAlignment="1"/>
    <xf numFmtId="2" fontId="7" fillId="0" borderId="45" xfId="0" applyNumberFormat="1" applyFont="1" applyFill="1" applyBorder="1"/>
    <xf numFmtId="0" fontId="6" fillId="0" borderId="44" xfId="0" applyFont="1" applyBorder="1"/>
    <xf numFmtId="0" fontId="7" fillId="0" borderId="26" xfId="0" applyFont="1" applyBorder="1" applyAlignment="1">
      <alignment horizontal="center"/>
    </xf>
    <xf numFmtId="10" fontId="7" fillId="0" borderId="27" xfId="2" applyNumberFormat="1" applyFont="1" applyBorder="1" applyAlignment="1"/>
    <xf numFmtId="2" fontId="7" fillId="0" borderId="28" xfId="0" applyNumberFormat="1" applyFont="1" applyFill="1" applyBorder="1"/>
    <xf numFmtId="0" fontId="2" fillId="0" borderId="1" xfId="0" applyFont="1" applyFill="1" applyBorder="1" applyAlignment="1">
      <alignment horizontal="center"/>
    </xf>
    <xf numFmtId="10" fontId="0" fillId="5" borderId="1" xfId="0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1" xfId="0" applyNumberFormat="1" applyFont="1" applyFill="1" applyBorder="1"/>
    <xf numFmtId="2" fontId="2" fillId="0" borderId="1" xfId="0" applyNumberFormat="1" applyFont="1" applyFill="1" applyBorder="1"/>
    <xf numFmtId="2" fontId="0" fillId="0" borderId="1" xfId="0" applyNumberFormat="1" applyBorder="1" applyAlignment="1">
      <alignment horizontal="right"/>
    </xf>
    <xf numFmtId="2" fontId="2" fillId="0" borderId="1" xfId="0" applyNumberFormat="1" applyFont="1" applyBorder="1"/>
    <xf numFmtId="2" fontId="0" fillId="0" borderId="1" xfId="0" applyNumberFormat="1" applyBorder="1"/>
    <xf numFmtId="10" fontId="0" fillId="0" borderId="1" xfId="0" applyNumberFormat="1" applyBorder="1" applyAlignment="1"/>
    <xf numFmtId="0" fontId="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3" fontId="0" fillId="0" borderId="0" xfId="3" applyFont="1"/>
    <xf numFmtId="43" fontId="0" fillId="0" borderId="0" xfId="3" applyFont="1" applyBorder="1"/>
    <xf numFmtId="10" fontId="3" fillId="0" borderId="1" xfId="2" applyNumberFormat="1" applyFont="1" applyBorder="1" applyAlignment="1">
      <alignment horizontal="center"/>
    </xf>
    <xf numFmtId="43" fontId="4" fillId="0" borderId="1" xfId="3" applyFont="1" applyBorder="1"/>
    <xf numFmtId="43" fontId="4" fillId="0" borderId="1" xfId="3" applyFont="1" applyFill="1" applyBorder="1"/>
    <xf numFmtId="43" fontId="2" fillId="0" borderId="1" xfId="3" applyFont="1" applyFill="1" applyBorder="1"/>
    <xf numFmtId="43" fontId="0" fillId="0" borderId="1" xfId="3" applyFont="1" applyBorder="1"/>
    <xf numFmtId="170" fontId="2" fillId="0" borderId="1" xfId="3" applyNumberFormat="1" applyFont="1" applyFill="1" applyBorder="1"/>
    <xf numFmtId="43" fontId="0" fillId="0" borderId="1" xfId="3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2" fontId="0" fillId="0" borderId="44" xfId="0" applyNumberFormat="1" applyFont="1" applyBorder="1"/>
    <xf numFmtId="2" fontId="2" fillId="0" borderId="44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43" fontId="2" fillId="0" borderId="1" xfId="3" applyFont="1" applyBorder="1" applyAlignment="1"/>
    <xf numFmtId="43" fontId="0" fillId="0" borderId="1" xfId="3" applyFont="1" applyFill="1" applyBorder="1"/>
    <xf numFmtId="43" fontId="0" fillId="0" borderId="29" xfId="3" applyFont="1" applyBorder="1"/>
    <xf numFmtId="43" fontId="2" fillId="0" borderId="29" xfId="3" applyFont="1" applyBorder="1"/>
    <xf numFmtId="43" fontId="9" fillId="7" borderId="0" xfId="3" applyFont="1" applyFill="1"/>
    <xf numFmtId="43" fontId="2" fillId="0" borderId="1" xfId="3" applyFont="1" applyBorder="1"/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70" fontId="2" fillId="0" borderId="29" xfId="3" applyNumberFormat="1" applyFont="1" applyFill="1" applyBorder="1" applyAlignment="1">
      <alignment horizontal="center"/>
    </xf>
    <xf numFmtId="170" fontId="2" fillId="0" borderId="30" xfId="3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170" fontId="2" fillId="0" borderId="12" xfId="3" applyNumberFormat="1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171" fontId="0" fillId="0" borderId="0" xfId="0" applyNumberFormat="1"/>
    <xf numFmtId="0" fontId="0" fillId="0" borderId="46" xfId="0" applyBorder="1"/>
    <xf numFmtId="0" fontId="0" fillId="0" borderId="50" xfId="0" applyBorder="1"/>
    <xf numFmtId="0" fontId="0" fillId="0" borderId="36" xfId="0" applyBorder="1"/>
    <xf numFmtId="0" fontId="0" fillId="0" borderId="37" xfId="0" applyBorder="1"/>
    <xf numFmtId="0" fontId="10" fillId="2" borderId="24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43" fontId="10" fillId="2" borderId="52" xfId="3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3" fontId="1" fillId="0" borderId="1" xfId="0" applyNumberFormat="1" applyFont="1" applyBorder="1" applyAlignment="1">
      <alignment horizontal="center" vertical="center"/>
    </xf>
    <xf numFmtId="43" fontId="1" fillId="0" borderId="10" xfId="3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1" fillId="0" borderId="1" xfId="3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43" fontId="10" fillId="2" borderId="52" xfId="3" applyFont="1" applyFill="1" applyBorder="1" applyAlignment="1">
      <alignment horizontal="center" vertical="center" wrapText="1"/>
    </xf>
    <xf numFmtId="1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3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3" fontId="1" fillId="0" borderId="10" xfId="3" applyFont="1" applyFill="1" applyBorder="1" applyAlignment="1">
      <alignment horizontal="center" vertical="center"/>
    </xf>
    <xf numFmtId="43" fontId="1" fillId="0" borderId="1" xfId="3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3" fontId="1" fillId="0" borderId="0" xfId="3" applyFont="1" applyBorder="1" applyAlignment="1">
      <alignment horizontal="center" vertical="center"/>
    </xf>
    <xf numFmtId="43" fontId="10" fillId="2" borderId="1" xfId="3" applyFont="1" applyFill="1" applyBorder="1" applyAlignment="1">
      <alignment horizontal="center" vertical="center"/>
    </xf>
    <xf numFmtId="43" fontId="2" fillId="0" borderId="1" xfId="3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43" fontId="2" fillId="0" borderId="1" xfId="3" applyFont="1" applyBorder="1" applyAlignment="1">
      <alignment horizontal="center" vertical="center"/>
    </xf>
    <xf numFmtId="9" fontId="1" fillId="0" borderId="1" xfId="2" applyNumberFormat="1" applyBorder="1" applyAlignment="1">
      <alignment horizontal="center" vertical="center"/>
    </xf>
    <xf numFmtId="43" fontId="1" fillId="0" borderId="39" xfId="3" applyFont="1" applyBorder="1" applyAlignment="1">
      <alignment horizontal="center" vertical="center"/>
    </xf>
    <xf numFmtId="43" fontId="1" fillId="0" borderId="0" xfId="3" applyFont="1" applyBorder="1" applyAlignment="1">
      <alignment vertical="center"/>
    </xf>
    <xf numFmtId="43" fontId="1" fillId="0" borderId="29" xfId="3" applyFont="1" applyBorder="1" applyAlignment="1">
      <alignment horizontal="center" vertical="center"/>
    </xf>
    <xf numFmtId="43" fontId="2" fillId="0" borderId="1" xfId="3" applyFont="1" applyBorder="1" applyAlignment="1">
      <alignment vertical="center"/>
    </xf>
    <xf numFmtId="0" fontId="2" fillId="0" borderId="12" xfId="0" applyFont="1" applyBorder="1"/>
    <xf numFmtId="0" fontId="2" fillId="0" borderId="30" xfId="0" applyFont="1" applyBorder="1"/>
    <xf numFmtId="0" fontId="0" fillId="0" borderId="55" xfId="0" applyBorder="1"/>
    <xf numFmtId="0" fontId="0" fillId="0" borderId="56" xfId="0" applyBorder="1"/>
    <xf numFmtId="0" fontId="0" fillId="0" borderId="51" xfId="0" applyBorder="1"/>
    <xf numFmtId="43" fontId="2" fillId="0" borderId="1" xfId="0" applyNumberFormat="1" applyFont="1" applyBorder="1"/>
    <xf numFmtId="0" fontId="0" fillId="0" borderId="54" xfId="0" applyBorder="1"/>
    <xf numFmtId="0" fontId="12" fillId="0" borderId="46" xfId="0" applyFont="1" applyBorder="1" applyAlignment="1">
      <alignment vertical="center"/>
    </xf>
    <xf numFmtId="43" fontId="1" fillId="0" borderId="50" xfId="3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1" fillId="0" borderId="5" xfId="0" applyFont="1" applyFill="1" applyBorder="1" applyAlignment="1">
      <alignment vertical="center" wrapText="1"/>
    </xf>
    <xf numFmtId="0" fontId="0" fillId="0" borderId="5" xfId="0" applyBorder="1"/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3" fontId="1" fillId="0" borderId="37" xfId="3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43" fontId="1" fillId="0" borderId="50" xfId="3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43" fontId="2" fillId="0" borderId="50" xfId="3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2" fillId="0" borderId="32" xfId="0" applyFont="1" applyBorder="1" applyAlignment="1">
      <alignment horizontal="right"/>
    </xf>
    <xf numFmtId="43" fontId="10" fillId="2" borderId="53" xfId="3" applyFont="1" applyFill="1" applyBorder="1" applyAlignment="1">
      <alignment horizontal="center" vertical="center" wrapText="1"/>
    </xf>
    <xf numFmtId="43" fontId="3" fillId="0" borderId="50" xfId="3" applyFont="1" applyBorder="1" applyAlignment="1">
      <alignment vertical="center" wrapText="1"/>
    </xf>
    <xf numFmtId="0" fontId="10" fillId="2" borderId="57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 wrapText="1"/>
    </xf>
    <xf numFmtId="43" fontId="10" fillId="2" borderId="49" xfId="3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/>
    </xf>
    <xf numFmtId="43" fontId="2" fillId="8" borderId="1" xfId="3" applyFont="1" applyFill="1" applyBorder="1" applyAlignment="1">
      <alignment vertical="center"/>
    </xf>
    <xf numFmtId="171" fontId="2" fillId="8" borderId="1" xfId="3" applyNumberFormat="1" applyFont="1" applyFill="1" applyBorder="1" applyAlignment="1">
      <alignment vertical="center"/>
    </xf>
    <xf numFmtId="9" fontId="2" fillId="8" borderId="1" xfId="2" applyFont="1" applyFill="1" applyBorder="1" applyAlignment="1">
      <alignment horizontal="center" vertical="center"/>
    </xf>
    <xf numFmtId="13" fontId="1" fillId="8" borderId="1" xfId="0" applyNumberFormat="1" applyFont="1" applyFill="1" applyBorder="1" applyAlignment="1">
      <alignment horizontal="center" vertical="center"/>
    </xf>
    <xf numFmtId="43" fontId="1" fillId="8" borderId="10" xfId="3" applyFont="1" applyFill="1" applyBorder="1" applyAlignment="1">
      <alignment horizontal="center" vertical="center"/>
    </xf>
    <xf numFmtId="43" fontId="1" fillId="8" borderId="1" xfId="3" applyFont="1" applyFill="1" applyBorder="1" applyAlignment="1">
      <alignment horizontal="center" vertical="center"/>
    </xf>
    <xf numFmtId="4" fontId="1" fillId="8" borderId="10" xfId="0" applyNumberFormat="1" applyFont="1" applyFill="1" applyBorder="1" applyAlignment="1">
      <alignment horizontal="center" vertical="center"/>
    </xf>
    <xf numFmtId="172" fontId="1" fillId="8" borderId="10" xfId="3" applyNumberFormat="1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3" fontId="1" fillId="8" borderId="1" xfId="0" applyNumberFormat="1" applyFont="1" applyFill="1" applyBorder="1" applyAlignment="1">
      <alignment horizontal="center" vertical="center"/>
    </xf>
    <xf numFmtId="43" fontId="12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43" fontId="1" fillId="0" borderId="0" xfId="3" applyFont="1" applyBorder="1" applyAlignment="1">
      <alignment vertical="center" wrapText="1"/>
    </xf>
    <xf numFmtId="43" fontId="1" fillId="0" borderId="0" xfId="3" applyFont="1" applyBorder="1" applyAlignment="1">
      <alignment wrapText="1"/>
    </xf>
    <xf numFmtId="13" fontId="1" fillId="5" borderId="1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9" fontId="1" fillId="8" borderId="1" xfId="2" applyFill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43" fontId="1" fillId="0" borderId="16" xfId="3" applyFont="1" applyBorder="1" applyAlignment="1">
      <alignment vertical="center"/>
    </xf>
    <xf numFmtId="0" fontId="9" fillId="5" borderId="0" xfId="0" applyFont="1" applyFill="1"/>
    <xf numFmtId="0" fontId="2" fillId="0" borderId="1" xfId="0" applyFont="1" applyBorder="1" applyAlignment="1">
      <alignment horizontal="center"/>
    </xf>
    <xf numFmtId="0" fontId="0" fillId="7" borderId="1" xfId="0" applyFill="1" applyBorder="1"/>
    <xf numFmtId="43" fontId="0" fillId="7" borderId="1" xfId="3" applyFont="1" applyFill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11" fillId="0" borderId="9" xfId="0" applyFont="1" applyBorder="1" applyAlignment="1">
      <alignment vertical="center" wrapText="1"/>
    </xf>
    <xf numFmtId="43" fontId="1" fillId="0" borderId="56" xfId="3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43" fontId="1" fillId="0" borderId="55" xfId="3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4" fillId="0" borderId="0" xfId="0" applyNumberFormat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3" fontId="0" fillId="0" borderId="0" xfId="3" applyFont="1" applyAlignment="1">
      <alignment wrapText="1"/>
    </xf>
    <xf numFmtId="167" fontId="2" fillId="7" borderId="1" xfId="1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43" fontId="2" fillId="7" borderId="1" xfId="3" applyFont="1" applyFill="1" applyBorder="1" applyAlignment="1">
      <alignment horizontal="center" wrapText="1"/>
    </xf>
    <xf numFmtId="170" fontId="2" fillId="0" borderId="29" xfId="3" applyNumberFormat="1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43" fontId="0" fillId="5" borderId="0" xfId="3" applyFont="1" applyFill="1"/>
    <xf numFmtId="43" fontId="9" fillId="5" borderId="0" xfId="3" applyFont="1" applyFill="1"/>
    <xf numFmtId="0" fontId="1" fillId="0" borderId="0" xfId="0" applyFont="1" applyAlignment="1">
      <alignment horizontal="left"/>
    </xf>
    <xf numFmtId="0" fontId="2" fillId="5" borderId="0" xfId="0" applyFont="1" applyFill="1" applyBorder="1" applyAlignme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29" xfId="0" applyFont="1" applyBorder="1" applyAlignment="1"/>
    <xf numFmtId="0" fontId="1" fillId="0" borderId="12" xfId="0" applyFont="1" applyBorder="1" applyAlignment="1"/>
    <xf numFmtId="0" fontId="1" fillId="0" borderId="44" xfId="0" applyFont="1" applyBorder="1" applyAlignment="1"/>
    <xf numFmtId="0" fontId="2" fillId="5" borderId="0" xfId="0" applyFont="1" applyFill="1" applyBorder="1" applyAlignment="1">
      <alignment horizontal="center"/>
    </xf>
    <xf numFmtId="0" fontId="0" fillId="0" borderId="26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1" fillId="0" borderId="29" xfId="0" applyFont="1" applyBorder="1" applyAlignment="1">
      <alignment horizontal="center"/>
    </xf>
    <xf numFmtId="43" fontId="0" fillId="5" borderId="44" xfId="3" applyFont="1" applyFill="1" applyBorder="1"/>
    <xf numFmtId="43" fontId="0" fillId="5" borderId="0" xfId="3" applyFont="1" applyFill="1" applyBorder="1"/>
    <xf numFmtId="166" fontId="1" fillId="0" borderId="29" xfId="0" applyNumberFormat="1" applyFont="1" applyBorder="1" applyAlignment="1">
      <alignment horizontal="center"/>
    </xf>
    <xf numFmtId="0" fontId="2" fillId="4" borderId="44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wrapText="1"/>
    </xf>
    <xf numFmtId="43" fontId="2" fillId="0" borderId="29" xfId="3" applyFont="1" applyBorder="1" applyAlignment="1"/>
    <xf numFmtId="43" fontId="2" fillId="5" borderId="44" xfId="3" applyFont="1" applyFill="1" applyBorder="1" applyAlignment="1"/>
    <xf numFmtId="43" fontId="2" fillId="5" borderId="0" xfId="3" applyFont="1" applyFill="1" applyBorder="1" applyAlignment="1"/>
    <xf numFmtId="2" fontId="0" fillId="0" borderId="29" xfId="0" applyNumberFormat="1" applyBorder="1"/>
    <xf numFmtId="2" fontId="0" fillId="5" borderId="44" xfId="0" applyNumberFormat="1" applyFill="1" applyBorder="1"/>
    <xf numFmtId="2" fontId="0" fillId="5" borderId="0" xfId="0" applyNumberFormat="1" applyFill="1" applyBorder="1"/>
    <xf numFmtId="2" fontId="2" fillId="0" borderId="29" xfId="0" applyNumberFormat="1" applyFont="1" applyBorder="1"/>
    <xf numFmtId="2" fontId="2" fillId="5" borderId="44" xfId="0" applyNumberFormat="1" applyFont="1" applyFill="1" applyBorder="1"/>
    <xf numFmtId="2" fontId="2" fillId="5" borderId="0" xfId="0" applyNumberFormat="1" applyFont="1" applyFill="1" applyBorder="1"/>
    <xf numFmtId="2" fontId="0" fillId="0" borderId="29" xfId="0" applyNumberFormat="1" applyBorder="1" applyAlignment="1">
      <alignment horizontal="right"/>
    </xf>
    <xf numFmtId="2" fontId="0" fillId="5" borderId="44" xfId="0" applyNumberFormat="1" applyFill="1" applyBorder="1" applyAlignment="1">
      <alignment horizontal="right"/>
    </xf>
    <xf numFmtId="2" fontId="0" fillId="5" borderId="0" xfId="0" applyNumberFormat="1" applyFill="1" applyBorder="1" applyAlignment="1">
      <alignment horizontal="right"/>
    </xf>
    <xf numFmtId="0" fontId="2" fillId="5" borderId="44" xfId="0" applyFont="1" applyFill="1" applyBorder="1" applyAlignment="1">
      <alignment horizontal="center"/>
    </xf>
    <xf numFmtId="43" fontId="0" fillId="0" borderId="29" xfId="3" applyFont="1" applyFill="1" applyBorder="1"/>
    <xf numFmtId="43" fontId="2" fillId="0" borderId="29" xfId="3" applyFont="1" applyFill="1" applyBorder="1"/>
    <xf numFmtId="43" fontId="2" fillId="5" borderId="44" xfId="3" applyFont="1" applyFill="1" applyBorder="1"/>
    <xf numFmtId="43" fontId="2" fillId="5" borderId="0" xfId="3" applyFont="1" applyFill="1" applyBorder="1"/>
    <xf numFmtId="2" fontId="0" fillId="0" borderId="29" xfId="0" applyNumberFormat="1" applyFont="1" applyFill="1" applyBorder="1"/>
    <xf numFmtId="2" fontId="0" fillId="5" borderId="44" xfId="0" applyNumberFormat="1" applyFont="1" applyFill="1" applyBorder="1"/>
    <xf numFmtId="2" fontId="0" fillId="5" borderId="0" xfId="0" applyNumberFormat="1" applyFont="1" applyFill="1" applyBorder="1"/>
    <xf numFmtId="10" fontId="1" fillId="0" borderId="1" xfId="0" applyNumberFormat="1" applyFont="1" applyBorder="1" applyAlignment="1">
      <alignment horizontal="center"/>
    </xf>
    <xf numFmtId="10" fontId="1" fillId="0" borderId="1" xfId="0" applyNumberFormat="1" applyFont="1" applyFill="1" applyBorder="1" applyAlignment="1">
      <alignment horizontal="center"/>
    </xf>
    <xf numFmtId="2" fontId="0" fillId="0" borderId="29" xfId="0" applyNumberFormat="1" applyFont="1" applyBorder="1"/>
    <xf numFmtId="2" fontId="2" fillId="0" borderId="29" xfId="0" applyNumberFormat="1" applyFont="1" applyFill="1" applyBorder="1"/>
    <xf numFmtId="43" fontId="1" fillId="0" borderId="29" xfId="3" applyFont="1" applyBorder="1"/>
    <xf numFmtId="2" fontId="1" fillId="5" borderId="44" xfId="0" applyNumberFormat="1" applyFont="1" applyFill="1" applyBorder="1"/>
    <xf numFmtId="43" fontId="0" fillId="0" borderId="29" xfId="3" applyFont="1" applyBorder="1" applyAlignment="1">
      <alignment horizontal="center"/>
    </xf>
    <xf numFmtId="2" fontId="0" fillId="5" borderId="44" xfId="0" applyNumberFormat="1" applyFont="1" applyFill="1" applyBorder="1" applyAlignment="1">
      <alignment horizontal="center"/>
    </xf>
    <xf numFmtId="43" fontId="1" fillId="0" borderId="29" xfId="3" applyFont="1" applyFill="1" applyBorder="1"/>
    <xf numFmtId="2" fontId="7" fillId="0" borderId="42" xfId="0" applyNumberFormat="1" applyFont="1" applyFill="1" applyBorder="1"/>
    <xf numFmtId="2" fontId="7" fillId="0" borderId="0" xfId="0" applyNumberFormat="1" applyFont="1" applyFill="1" applyBorder="1"/>
    <xf numFmtId="2" fontId="7" fillId="0" borderId="27" xfId="0" applyNumberFormat="1" applyFont="1" applyFill="1" applyBorder="1"/>
    <xf numFmtId="43" fontId="1" fillId="5" borderId="44" xfId="3" applyFont="1" applyFill="1" applyBorder="1"/>
    <xf numFmtId="43" fontId="1" fillId="5" borderId="0" xfId="3" applyFont="1" applyFill="1" applyBorder="1"/>
    <xf numFmtId="0" fontId="1" fillId="0" borderId="1" xfId="0" applyFont="1" applyFill="1" applyBorder="1" applyAlignment="1">
      <alignment horizontal="center"/>
    </xf>
    <xf numFmtId="170" fontId="2" fillId="0" borderId="29" xfId="3" applyNumberFormat="1" applyFont="1" applyFill="1" applyBorder="1" applyAlignment="1"/>
    <xf numFmtId="170" fontId="2" fillId="5" borderId="44" xfId="3" applyNumberFormat="1" applyFont="1" applyFill="1" applyBorder="1" applyAlignment="1"/>
    <xf numFmtId="170" fontId="2" fillId="5" borderId="0" xfId="3" applyNumberFormat="1" applyFont="1" applyFill="1" applyBorder="1" applyAlignment="1"/>
    <xf numFmtId="170" fontId="2" fillId="7" borderId="29" xfId="3" applyNumberFormat="1" applyFont="1" applyFill="1" applyBorder="1" applyAlignment="1"/>
    <xf numFmtId="170" fontId="2" fillId="0" borderId="27" xfId="3" applyNumberFormat="1" applyFont="1" applyFill="1" applyBorder="1" applyAlignment="1">
      <alignment horizontal="center"/>
    </xf>
    <xf numFmtId="170" fontId="2" fillId="0" borderId="28" xfId="3" applyNumberFormat="1" applyFont="1" applyFill="1" applyBorder="1" applyAlignment="1">
      <alignment horizontal="center"/>
    </xf>
    <xf numFmtId="0" fontId="1" fillId="0" borderId="15" xfId="0" applyFont="1" applyBorder="1" applyAlignment="1"/>
    <xf numFmtId="0" fontId="1" fillId="0" borderId="20" xfId="0" applyFont="1" applyBorder="1" applyAlignment="1"/>
    <xf numFmtId="2" fontId="1" fillId="0" borderId="17" xfId="0" applyNumberFormat="1" applyFont="1" applyBorder="1"/>
    <xf numFmtId="0" fontId="1" fillId="0" borderId="21" xfId="0" applyFont="1" applyBorder="1" applyAlignment="1"/>
    <xf numFmtId="2" fontId="1" fillId="0" borderId="18" xfId="0" applyNumberFormat="1" applyFont="1" applyFill="1" applyBorder="1"/>
    <xf numFmtId="0" fontId="1" fillId="0" borderId="16" xfId="0" applyFont="1" applyBorder="1" applyAlignment="1"/>
    <xf numFmtId="0" fontId="1" fillId="0" borderId="22" xfId="0" applyFont="1" applyBorder="1" applyAlignment="1"/>
    <xf numFmtId="2" fontId="1" fillId="0" borderId="19" xfId="0" applyNumberFormat="1" applyFont="1" applyFill="1" applyBorder="1"/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8" xfId="0" applyNumberFormat="1" applyFont="1" applyBorder="1"/>
    <xf numFmtId="0" fontId="1" fillId="0" borderId="5" xfId="0" applyFont="1" applyFill="1" applyBorder="1" applyAlignment="1">
      <alignment horizontal="center"/>
    </xf>
    <xf numFmtId="2" fontId="1" fillId="0" borderId="4" xfId="0" applyNumberFormat="1" applyFont="1" applyFill="1" applyBorder="1"/>
    <xf numFmtId="0" fontId="1" fillId="0" borderId="0" xfId="0" applyFont="1" applyFill="1" applyBorder="1" applyAlignment="1">
      <alignment horizontal="center"/>
    </xf>
    <xf numFmtId="171" fontId="0" fillId="7" borderId="1" xfId="3" applyNumberFormat="1" applyFont="1" applyFill="1" applyBorder="1"/>
    <xf numFmtId="2" fontId="0" fillId="7" borderId="1" xfId="0" applyNumberFormat="1" applyFill="1" applyBorder="1" applyAlignment="1">
      <alignment wrapText="1"/>
    </xf>
    <xf numFmtId="171" fontId="0" fillId="0" borderId="0" xfId="3" applyNumberFormat="1" applyFont="1"/>
    <xf numFmtId="0" fontId="0" fillId="0" borderId="5" xfId="0" applyFont="1" applyFill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/>
    </xf>
    <xf numFmtId="43" fontId="1" fillId="0" borderId="1" xfId="3" applyFont="1" applyBorder="1"/>
    <xf numFmtId="43" fontId="1" fillId="0" borderId="1" xfId="3" applyFont="1" applyFill="1" applyBorder="1"/>
    <xf numFmtId="2" fontId="1" fillId="5" borderId="0" xfId="0" applyNumberFormat="1" applyFont="1" applyFill="1" applyBorder="1"/>
    <xf numFmtId="2" fontId="0" fillId="5" borderId="0" xfId="0" applyNumberFormat="1" applyFont="1" applyFill="1" applyBorder="1" applyAlignment="1">
      <alignment horizontal="center"/>
    </xf>
    <xf numFmtId="170" fontId="2" fillId="5" borderId="27" xfId="3" applyNumberFormat="1" applyFont="1" applyFill="1" applyBorder="1" applyAlignment="1">
      <alignment horizontal="center"/>
    </xf>
    <xf numFmtId="170" fontId="2" fillId="5" borderId="28" xfId="3" applyNumberFormat="1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170" fontId="2" fillId="0" borderId="1" xfId="3" applyNumberFormat="1" applyFont="1" applyFill="1" applyBorder="1" applyAlignment="1"/>
    <xf numFmtId="170" fontId="2" fillId="7" borderId="1" xfId="3" applyNumberFormat="1" applyFont="1" applyFill="1" applyBorder="1" applyAlignment="1"/>
    <xf numFmtId="0" fontId="0" fillId="0" borderId="44" xfId="0" applyFont="1" applyBorder="1" applyAlignment="1"/>
    <xf numFmtId="0" fontId="0" fillId="0" borderId="0" xfId="0" applyFont="1" applyBorder="1" applyAlignment="1"/>
    <xf numFmtId="0" fontId="1" fillId="5" borderId="0" xfId="0" applyFont="1" applyFill="1" applyBorder="1" applyAlignment="1"/>
    <xf numFmtId="0" fontId="1" fillId="0" borderId="0" xfId="0" applyFont="1" applyBorder="1" applyAlignment="1"/>
    <xf numFmtId="165" fontId="0" fillId="0" borderId="1" xfId="0" applyNumberFormat="1" applyBorder="1" applyAlignment="1">
      <alignment horizontal="center"/>
    </xf>
    <xf numFmtId="0" fontId="2" fillId="0" borderId="46" xfId="0" applyFont="1" applyBorder="1" applyAlignment="1"/>
    <xf numFmtId="0" fontId="2" fillId="0" borderId="0" xfId="0" applyFont="1" applyBorder="1" applyAlignment="1"/>
    <xf numFmtId="0" fontId="2" fillId="0" borderId="50" xfId="0" applyFont="1" applyBorder="1" applyAlignment="1"/>
    <xf numFmtId="43" fontId="10" fillId="7" borderId="1" xfId="3" applyFont="1" applyFill="1" applyBorder="1" applyAlignment="1">
      <alignment horizontal="center" wrapText="1"/>
    </xf>
    <xf numFmtId="43" fontId="14" fillId="7" borderId="1" xfId="3" applyFont="1" applyFill="1" applyBorder="1" applyAlignment="1">
      <alignment horizontal="center" wrapText="1"/>
    </xf>
    <xf numFmtId="173" fontId="0" fillId="7" borderId="1" xfId="0" applyNumberFormat="1" applyFill="1" applyBorder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9" xfId="0" applyBorder="1" applyAlignment="1"/>
    <xf numFmtId="0" fontId="0" fillId="0" borderId="12" xfId="0" applyFont="1" applyBorder="1" applyAlignment="1"/>
    <xf numFmtId="164" fontId="0" fillId="0" borderId="30" xfId="0" applyNumberFormat="1" applyFont="1" applyBorder="1" applyAlignment="1"/>
    <xf numFmtId="10" fontId="0" fillId="0" borderId="1" xfId="0" applyNumberFormat="1" applyFill="1" applyBorder="1" applyAlignment="1">
      <alignment horizontal="center"/>
    </xf>
    <xf numFmtId="0" fontId="3" fillId="0" borderId="12" xfId="0" applyFont="1" applyBorder="1" applyAlignment="1"/>
    <xf numFmtId="10" fontId="1" fillId="0" borderId="1" xfId="2" applyNumberFormat="1" applyFont="1" applyBorder="1" applyAlignment="1">
      <alignment horizontal="center"/>
    </xf>
    <xf numFmtId="3" fontId="0" fillId="7" borderId="29" xfId="0" applyNumberFormat="1" applyFont="1" applyFill="1" applyBorder="1" applyAlignment="1"/>
    <xf numFmtId="174" fontId="2" fillId="8" borderId="1" xfId="3" applyNumberFormat="1" applyFont="1" applyFill="1" applyBorder="1" applyAlignment="1">
      <alignment vertical="center"/>
    </xf>
    <xf numFmtId="13" fontId="0" fillId="0" borderId="1" xfId="0" applyNumberFormat="1" applyFont="1" applyBorder="1" applyAlignment="1">
      <alignment horizontal="center" vertical="center"/>
    </xf>
    <xf numFmtId="43" fontId="0" fillId="0" borderId="1" xfId="3" applyFont="1" applyBorder="1" applyAlignment="1">
      <alignment horizontal="center" vertical="center"/>
    </xf>
    <xf numFmtId="175" fontId="2" fillId="8" borderId="1" xfId="2" applyNumberFormat="1" applyFont="1" applyFill="1" applyBorder="1" applyAlignment="1">
      <alignment horizontal="center" vertical="center"/>
    </xf>
    <xf numFmtId="175" fontId="1" fillId="0" borderId="1" xfId="2" applyNumberFormat="1" applyFill="1" applyBorder="1" applyAlignment="1">
      <alignment horizontal="center" vertical="center"/>
    </xf>
    <xf numFmtId="0" fontId="0" fillId="5" borderId="0" xfId="0" applyFill="1"/>
    <xf numFmtId="43" fontId="0" fillId="5" borderId="1" xfId="3" applyFont="1" applyFill="1" applyBorder="1"/>
    <xf numFmtId="0" fontId="0" fillId="0" borderId="1" xfId="0" applyNumberFormat="1" applyFont="1" applyBorder="1" applyAlignment="1">
      <alignment horizontal="center" wrapText="1"/>
    </xf>
    <xf numFmtId="0" fontId="0" fillId="0" borderId="1" xfId="3" applyNumberFormat="1" applyFont="1" applyBorder="1" applyAlignment="1">
      <alignment wrapText="1"/>
    </xf>
    <xf numFmtId="43" fontId="0" fillId="5" borderId="0" xfId="3" applyFont="1" applyFill="1" applyBorder="1" applyAlignment="1">
      <alignment vertical="center"/>
    </xf>
    <xf numFmtId="43" fontId="1" fillId="5" borderId="0" xfId="3" applyFont="1" applyFill="1" applyBorder="1" applyAlignment="1">
      <alignment vertical="center"/>
    </xf>
    <xf numFmtId="0" fontId="0" fillId="7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47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43" fontId="1" fillId="0" borderId="42" xfId="3" applyFont="1" applyBorder="1" applyAlignment="1">
      <alignment vertical="center"/>
    </xf>
    <xf numFmtId="0" fontId="0" fillId="0" borderId="60" xfId="0" applyBorder="1"/>
    <xf numFmtId="0" fontId="0" fillId="0" borderId="27" xfId="0" applyBorder="1"/>
    <xf numFmtId="0" fontId="0" fillId="0" borderId="45" xfId="0" applyBorder="1"/>
    <xf numFmtId="0" fontId="0" fillId="0" borderId="28" xfId="0" applyBorder="1"/>
    <xf numFmtId="176" fontId="1" fillId="0" borderId="10" xfId="3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2" fillId="0" borderId="32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32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8" fillId="7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2" borderId="4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4" borderId="4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2" fillId="4" borderId="47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0" xfId="0" applyBorder="1" applyAlignment="1">
      <alignment horizontal="left"/>
    </xf>
    <xf numFmtId="0" fontId="2" fillId="4" borderId="48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25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0" fillId="0" borderId="2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70" fontId="2" fillId="0" borderId="29" xfId="3" applyNumberFormat="1" applyFont="1" applyFill="1" applyBorder="1" applyAlignment="1">
      <alignment horizontal="center"/>
    </xf>
    <xf numFmtId="170" fontId="2" fillId="0" borderId="12" xfId="3" applyNumberFormat="1" applyFont="1" applyFill="1" applyBorder="1" applyAlignment="1">
      <alignment horizontal="center"/>
    </xf>
    <xf numFmtId="170" fontId="2" fillId="0" borderId="30" xfId="3" applyNumberFormat="1" applyFont="1" applyFill="1" applyBorder="1" applyAlignment="1">
      <alignment horizontal="center"/>
    </xf>
    <xf numFmtId="170" fontId="2" fillId="7" borderId="29" xfId="3" applyNumberFormat="1" applyFont="1" applyFill="1" applyBorder="1" applyAlignment="1">
      <alignment horizontal="center"/>
    </xf>
    <xf numFmtId="170" fontId="2" fillId="7" borderId="12" xfId="3" applyNumberFormat="1" applyFont="1" applyFill="1" applyBorder="1" applyAlignment="1">
      <alignment horizontal="center"/>
    </xf>
    <xf numFmtId="170" fontId="2" fillId="7" borderId="30" xfId="3" applyNumberFormat="1" applyFont="1" applyFill="1" applyBorder="1" applyAlignment="1">
      <alignment horizontal="center"/>
    </xf>
    <xf numFmtId="0" fontId="4" fillId="0" borderId="33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" fillId="7" borderId="29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 wrapText="1"/>
    </xf>
    <xf numFmtId="0" fontId="2" fillId="7" borderId="30" xfId="0" applyFont="1" applyFill="1" applyBorder="1" applyAlignment="1">
      <alignment horizontal="center" wrapText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5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9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2" fillId="7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" fillId="0" borderId="45" xfId="0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3" fontId="0" fillId="7" borderId="29" xfId="0" applyNumberFormat="1" applyFont="1" applyFill="1" applyBorder="1" applyAlignment="1">
      <alignment horizontal="center"/>
    </xf>
    <xf numFmtId="3" fontId="0" fillId="7" borderId="12" xfId="0" applyNumberFormat="1" applyFont="1" applyFill="1" applyBorder="1" applyAlignment="1">
      <alignment horizontal="center"/>
    </xf>
    <xf numFmtId="3" fontId="0" fillId="7" borderId="30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0" fillId="0" borderId="29" xfId="0" applyFont="1" applyBorder="1" applyAlignment="1">
      <alignment horizontal="left" wrapText="1"/>
    </xf>
    <xf numFmtId="0" fontId="0" fillId="0" borderId="12" xfId="0" applyFont="1" applyBorder="1" applyAlignment="1">
      <alignment horizontal="left" wrapText="1"/>
    </xf>
    <xf numFmtId="0" fontId="0" fillId="0" borderId="30" xfId="0" applyFont="1" applyBorder="1" applyAlignment="1">
      <alignment horizontal="left" wrapText="1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2"/>
  <sheetViews>
    <sheetView tabSelected="1" zoomScale="80" zoomScaleNormal="80" workbookViewId="0">
      <selection activeCell="C335" sqref="C335"/>
    </sheetView>
  </sheetViews>
  <sheetFormatPr defaultRowHeight="12.75" x14ac:dyDescent="0.2"/>
  <cols>
    <col min="1" max="1" width="15.140625" customWidth="1"/>
    <col min="2" max="2" width="11.42578125" bestFit="1" customWidth="1"/>
    <col min="3" max="4" width="12.28515625" bestFit="1" customWidth="1"/>
    <col min="5" max="5" width="10.85546875" bestFit="1" customWidth="1"/>
    <col min="6" max="6" width="11.140625" customWidth="1"/>
    <col min="7" max="7" width="19.140625" customWidth="1"/>
    <col min="8" max="8" width="10.42578125" customWidth="1"/>
    <col min="9" max="9" width="13.28515625" customWidth="1"/>
    <col min="10" max="11" width="15.5703125" style="72" customWidth="1"/>
    <col min="12" max="12" width="15.85546875" customWidth="1"/>
    <col min="13" max="13" width="10.42578125" customWidth="1"/>
  </cols>
  <sheetData>
    <row r="1" spans="1:11" x14ac:dyDescent="0.2">
      <c r="A1" s="394"/>
      <c r="B1" s="394"/>
      <c r="C1" s="394"/>
      <c r="D1" s="394"/>
      <c r="E1" s="394"/>
      <c r="F1" s="394"/>
      <c r="G1" s="394"/>
      <c r="H1" s="394"/>
      <c r="I1" s="394"/>
    </row>
    <row r="2" spans="1:11" s="197" customFormat="1" ht="18" x14ac:dyDescent="0.25">
      <c r="A2" s="395" t="s">
        <v>348</v>
      </c>
      <c r="B2" s="395"/>
      <c r="C2" s="395"/>
      <c r="D2" s="395"/>
      <c r="E2" s="395"/>
      <c r="F2" s="395"/>
      <c r="G2" s="395"/>
      <c r="H2" s="395"/>
      <c r="I2" s="395"/>
      <c r="J2" s="90"/>
      <c r="K2" s="90"/>
    </row>
    <row r="3" spans="1:11" x14ac:dyDescent="0.2">
      <c r="A3" s="3"/>
      <c r="B3" s="3"/>
      <c r="C3" s="3"/>
      <c r="D3" s="3"/>
      <c r="E3" s="3"/>
      <c r="F3" s="3"/>
      <c r="G3" s="3"/>
      <c r="H3" s="3"/>
      <c r="I3" s="3"/>
    </row>
    <row r="4" spans="1:11" x14ac:dyDescent="0.2">
      <c r="A4" s="398" t="s">
        <v>52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</row>
    <row r="5" spans="1:11" x14ac:dyDescent="0.2">
      <c r="A5" s="66" t="s">
        <v>10</v>
      </c>
      <c r="B5" s="396" t="s">
        <v>53</v>
      </c>
      <c r="C5" s="396"/>
      <c r="D5" s="396"/>
      <c r="E5" s="396"/>
      <c r="F5" s="396"/>
      <c r="G5" s="396"/>
      <c r="H5" s="396"/>
      <c r="I5" s="60"/>
    </row>
    <row r="6" spans="1:11" x14ac:dyDescent="0.2">
      <c r="A6" s="66" t="s">
        <v>11</v>
      </c>
      <c r="B6" s="396" t="s">
        <v>54</v>
      </c>
      <c r="C6" s="396"/>
      <c r="D6" s="396"/>
      <c r="E6" s="396"/>
      <c r="F6" s="396"/>
      <c r="G6" s="396"/>
      <c r="H6" s="396"/>
      <c r="I6" s="70" t="s">
        <v>128</v>
      </c>
    </row>
    <row r="7" spans="1:11" x14ac:dyDescent="0.2">
      <c r="A7" s="66" t="s">
        <v>12</v>
      </c>
      <c r="B7" s="397" t="s">
        <v>69</v>
      </c>
      <c r="C7" s="397"/>
      <c r="D7" s="397"/>
      <c r="E7" s="397"/>
      <c r="F7" s="397"/>
      <c r="G7" s="397"/>
      <c r="H7" s="397"/>
      <c r="I7" s="66">
        <v>2020</v>
      </c>
    </row>
    <row r="8" spans="1:11" x14ac:dyDescent="0.2">
      <c r="A8" s="66" t="s">
        <v>13</v>
      </c>
      <c r="B8" s="396" t="s">
        <v>55</v>
      </c>
      <c r="C8" s="396"/>
      <c r="D8" s="396"/>
      <c r="E8" s="396"/>
      <c r="F8" s="396"/>
      <c r="G8" s="396"/>
      <c r="H8" s="396"/>
      <c r="I8" s="66">
        <v>12</v>
      </c>
    </row>
    <row r="9" spans="1:11" x14ac:dyDescent="0.2">
      <c r="A9" s="62"/>
      <c r="B9" s="68"/>
      <c r="C9" s="68"/>
      <c r="D9" s="68"/>
      <c r="E9" s="68"/>
      <c r="F9" s="68"/>
      <c r="G9" s="68"/>
      <c r="H9" s="62"/>
      <c r="I9" s="62"/>
    </row>
    <row r="10" spans="1:11" x14ac:dyDescent="0.2">
      <c r="A10" s="398" t="s">
        <v>57</v>
      </c>
      <c r="B10" s="399"/>
      <c r="C10" s="399"/>
      <c r="D10" s="399"/>
      <c r="E10" s="399"/>
      <c r="F10" s="399"/>
      <c r="G10" s="399"/>
      <c r="H10" s="399"/>
      <c r="I10" s="399"/>
      <c r="J10" s="399"/>
      <c r="K10" s="399"/>
    </row>
    <row r="11" spans="1:11" x14ac:dyDescent="0.2">
      <c r="A11" s="400" t="s">
        <v>151</v>
      </c>
      <c r="B11" s="400"/>
      <c r="C11" s="400"/>
      <c r="D11" s="400" t="s">
        <v>56</v>
      </c>
      <c r="E11" s="400"/>
      <c r="F11" s="400" t="s">
        <v>152</v>
      </c>
      <c r="G11" s="401"/>
      <c r="H11" s="401"/>
      <c r="I11" s="401"/>
      <c r="J11" s="401"/>
    </row>
    <row r="12" spans="1:11" x14ac:dyDescent="0.2">
      <c r="A12" s="400" t="s">
        <v>319</v>
      </c>
      <c r="B12" s="400"/>
      <c r="C12" s="400"/>
      <c r="D12" s="400" t="s">
        <v>221</v>
      </c>
      <c r="E12" s="400"/>
      <c r="F12" s="402" t="s">
        <v>340</v>
      </c>
      <c r="G12" s="403"/>
      <c r="H12" s="403"/>
      <c r="I12" s="403"/>
      <c r="J12" s="403"/>
    </row>
    <row r="13" spans="1:11" x14ac:dyDescent="0.2">
      <c r="A13" s="62"/>
      <c r="B13" s="68"/>
      <c r="C13" s="68"/>
      <c r="D13" s="68"/>
      <c r="E13" s="68"/>
      <c r="F13" s="68"/>
      <c r="G13" s="68"/>
      <c r="H13" s="62"/>
      <c r="I13" s="62"/>
    </row>
    <row r="14" spans="1:11" x14ac:dyDescent="0.2">
      <c r="A14" s="398" t="s">
        <v>70</v>
      </c>
      <c r="B14" s="399"/>
      <c r="C14" s="399"/>
      <c r="D14" s="399"/>
      <c r="E14" s="399"/>
      <c r="F14" s="399"/>
      <c r="G14" s="399"/>
      <c r="H14" s="399"/>
      <c r="I14" s="399"/>
      <c r="J14" s="98"/>
      <c r="K14"/>
    </row>
    <row r="15" spans="1:11" x14ac:dyDescent="0.2">
      <c r="A15" s="66">
        <v>1</v>
      </c>
      <c r="B15" s="396" t="s">
        <v>9</v>
      </c>
      <c r="C15" s="396"/>
      <c r="D15" s="396"/>
      <c r="E15" s="396"/>
      <c r="F15" s="396"/>
      <c r="G15" s="396"/>
      <c r="H15" s="396"/>
      <c r="I15" s="400" t="s">
        <v>317</v>
      </c>
      <c r="J15" s="400"/>
      <c r="K15" s="400"/>
    </row>
    <row r="16" spans="1:11" x14ac:dyDescent="0.2">
      <c r="A16" s="66">
        <v>2</v>
      </c>
      <c r="B16" s="397" t="s">
        <v>71</v>
      </c>
      <c r="C16" s="397"/>
      <c r="D16" s="397"/>
      <c r="E16" s="397"/>
      <c r="F16" s="397"/>
      <c r="G16" s="397"/>
      <c r="H16" s="397"/>
      <c r="I16" s="66"/>
      <c r="J16" s="78"/>
      <c r="K16" s="78"/>
    </row>
    <row r="17" spans="1:12" x14ac:dyDescent="0.2">
      <c r="A17" s="66">
        <v>3</v>
      </c>
      <c r="B17" s="396" t="s">
        <v>8</v>
      </c>
      <c r="C17" s="396"/>
      <c r="D17" s="396"/>
      <c r="E17" s="396"/>
      <c r="F17" s="396"/>
      <c r="G17" s="396"/>
      <c r="H17" s="396"/>
      <c r="I17" s="59">
        <v>1343.8</v>
      </c>
      <c r="J17" s="78">
        <v>1653.17</v>
      </c>
      <c r="K17" s="349">
        <v>1975.84</v>
      </c>
      <c r="L17" s="348"/>
    </row>
    <row r="18" spans="1:12" x14ac:dyDescent="0.2">
      <c r="A18" s="66">
        <v>4</v>
      </c>
      <c r="B18" s="397" t="s">
        <v>7</v>
      </c>
      <c r="C18" s="396"/>
      <c r="D18" s="396"/>
      <c r="E18" s="396"/>
      <c r="F18" s="396"/>
      <c r="G18" s="396"/>
      <c r="H18" s="396"/>
      <c r="I18" s="335" t="s">
        <v>58</v>
      </c>
      <c r="J18" s="80" t="s">
        <v>142</v>
      </c>
      <c r="K18" s="80" t="s">
        <v>129</v>
      </c>
    </row>
    <row r="19" spans="1:12" ht="25.5" x14ac:dyDescent="0.2">
      <c r="A19" s="66">
        <v>5</v>
      </c>
      <c r="B19" s="396" t="s">
        <v>6</v>
      </c>
      <c r="C19" s="396"/>
      <c r="D19" s="396"/>
      <c r="E19" s="396"/>
      <c r="F19" s="396"/>
      <c r="G19" s="396"/>
      <c r="H19" s="396"/>
      <c r="I19" s="350" t="s">
        <v>343</v>
      </c>
      <c r="J19" s="350" t="s">
        <v>343</v>
      </c>
      <c r="K19" s="351" t="s">
        <v>344</v>
      </c>
    </row>
    <row r="20" spans="1:12" x14ac:dyDescent="0.2">
      <c r="A20" s="404"/>
      <c r="B20" s="404"/>
      <c r="C20" s="404"/>
      <c r="D20" s="404"/>
      <c r="E20" s="404"/>
      <c r="F20" s="404"/>
      <c r="G20" s="404"/>
      <c r="H20" s="404"/>
      <c r="I20" s="404"/>
    </row>
    <row r="21" spans="1:12" x14ac:dyDescent="0.2">
      <c r="A21" s="406" t="s">
        <v>30</v>
      </c>
      <c r="B21" s="407"/>
      <c r="C21" s="407"/>
      <c r="D21" s="407"/>
      <c r="E21" s="407"/>
      <c r="F21" s="407"/>
      <c r="G21" s="407"/>
      <c r="H21" s="407"/>
      <c r="I21" s="407"/>
      <c r="J21" s="407"/>
      <c r="K21" s="99"/>
    </row>
    <row r="22" spans="1:12" ht="38.25" x14ac:dyDescent="0.2">
      <c r="A22" s="63">
        <v>1</v>
      </c>
      <c r="B22" s="387" t="s">
        <v>18</v>
      </c>
      <c r="C22" s="387"/>
      <c r="D22" s="387"/>
      <c r="E22" s="387"/>
      <c r="F22" s="387"/>
      <c r="G22" s="387"/>
      <c r="H22" s="63" t="s">
        <v>3</v>
      </c>
      <c r="I22" s="84" t="s">
        <v>144</v>
      </c>
      <c r="J22" s="84" t="s">
        <v>143</v>
      </c>
      <c r="K22" s="84" t="s">
        <v>140</v>
      </c>
    </row>
    <row r="23" spans="1:12" x14ac:dyDescent="0.2">
      <c r="A23" s="63" t="s">
        <v>10</v>
      </c>
      <c r="B23" s="405" t="s">
        <v>51</v>
      </c>
      <c r="C23" s="397"/>
      <c r="D23" s="397"/>
      <c r="E23" s="397"/>
      <c r="F23" s="397"/>
      <c r="G23" s="397"/>
      <c r="H23" s="65"/>
      <c r="I23" s="78">
        <f>I17</f>
        <v>1343.8</v>
      </c>
      <c r="J23" s="78">
        <f>J17</f>
        <v>1653.17</v>
      </c>
      <c r="K23" s="78">
        <f>K17</f>
        <v>1975.84</v>
      </c>
    </row>
    <row r="24" spans="1:12" x14ac:dyDescent="0.2">
      <c r="A24" s="63" t="s">
        <v>11</v>
      </c>
      <c r="B24" s="405" t="s">
        <v>72</v>
      </c>
      <c r="C24" s="397"/>
      <c r="D24" s="397"/>
      <c r="E24" s="397"/>
      <c r="F24" s="397"/>
      <c r="G24" s="397"/>
      <c r="H24" s="74"/>
      <c r="I24" s="78">
        <v>0</v>
      </c>
      <c r="J24" s="78">
        <v>0</v>
      </c>
      <c r="K24" s="78">
        <v>0</v>
      </c>
    </row>
    <row r="25" spans="1:12" x14ac:dyDescent="0.2">
      <c r="A25" s="63" t="s">
        <v>12</v>
      </c>
      <c r="B25" s="336" t="s">
        <v>329</v>
      </c>
      <c r="C25" s="337"/>
      <c r="D25" s="337"/>
      <c r="E25" s="337"/>
      <c r="F25" s="340" t="s">
        <v>337</v>
      </c>
      <c r="G25" s="338">
        <v>1045</v>
      </c>
      <c r="H25" s="341">
        <v>0.4</v>
      </c>
      <c r="I25" s="78">
        <f>G25*H25</f>
        <v>418</v>
      </c>
      <c r="J25" s="78">
        <v>0</v>
      </c>
      <c r="K25" s="78">
        <v>0</v>
      </c>
    </row>
    <row r="26" spans="1:12" x14ac:dyDescent="0.2">
      <c r="A26" s="63" t="s">
        <v>13</v>
      </c>
      <c r="B26" s="397" t="s">
        <v>2</v>
      </c>
      <c r="C26" s="397"/>
      <c r="D26" s="397"/>
      <c r="E26" s="397"/>
      <c r="F26" s="397"/>
      <c r="G26" s="397"/>
      <c r="H26" s="2"/>
      <c r="I26" s="78">
        <v>0</v>
      </c>
      <c r="J26" s="78">
        <v>0</v>
      </c>
      <c r="K26" s="78">
        <v>0</v>
      </c>
    </row>
    <row r="27" spans="1:12" x14ac:dyDescent="0.2">
      <c r="A27" s="48" t="s">
        <v>14</v>
      </c>
      <c r="B27" s="397" t="s">
        <v>74</v>
      </c>
      <c r="C27" s="397"/>
      <c r="D27" s="397"/>
      <c r="E27" s="397"/>
      <c r="F27" s="397"/>
      <c r="G27" s="397"/>
      <c r="H27" s="30"/>
      <c r="I27" s="78">
        <v>0</v>
      </c>
      <c r="J27" s="78">
        <v>0</v>
      </c>
      <c r="K27" s="78">
        <v>0</v>
      </c>
    </row>
    <row r="28" spans="1:12" x14ac:dyDescent="0.2">
      <c r="A28" s="63" t="s">
        <v>15</v>
      </c>
      <c r="B28" s="405" t="s">
        <v>75</v>
      </c>
      <c r="C28" s="397"/>
      <c r="D28" s="397"/>
      <c r="E28" s="397"/>
      <c r="F28" s="397"/>
      <c r="G28" s="397"/>
      <c r="H28" s="30"/>
      <c r="I28" s="78">
        <v>0</v>
      </c>
      <c r="J28" s="78">
        <v>0</v>
      </c>
      <c r="K28" s="78">
        <v>0</v>
      </c>
    </row>
    <row r="29" spans="1:12" x14ac:dyDescent="0.2">
      <c r="A29" s="48" t="s">
        <v>16</v>
      </c>
      <c r="B29" s="405" t="s">
        <v>4</v>
      </c>
      <c r="C29" s="397"/>
      <c r="D29" s="397"/>
      <c r="E29" s="397"/>
      <c r="F29" s="397"/>
      <c r="G29" s="397"/>
      <c r="H29" s="2"/>
      <c r="I29" s="78">
        <v>0</v>
      </c>
      <c r="J29" s="78">
        <v>0</v>
      </c>
      <c r="K29" s="78">
        <v>0</v>
      </c>
    </row>
    <row r="30" spans="1:12" x14ac:dyDescent="0.2">
      <c r="A30" s="387" t="s">
        <v>101</v>
      </c>
      <c r="B30" s="387"/>
      <c r="C30" s="387"/>
      <c r="D30" s="387"/>
      <c r="E30" s="387"/>
      <c r="F30" s="387"/>
      <c r="G30" s="387"/>
      <c r="H30" s="387"/>
      <c r="I30" s="86">
        <f>TRUNC(SUM(I23:I29),2)</f>
        <v>1761.8</v>
      </c>
      <c r="J30" s="86">
        <f>TRUNC(SUM(J23:J29),2)</f>
        <v>1653.17</v>
      </c>
      <c r="K30" s="86">
        <f>TRUNC(SUM(K23:K29),2)</f>
        <v>1975.84</v>
      </c>
    </row>
    <row r="31" spans="1:12" x14ac:dyDescent="0.2">
      <c r="A31" s="4"/>
      <c r="B31" s="4"/>
      <c r="C31" s="4"/>
      <c r="D31" s="4"/>
      <c r="E31" s="4"/>
      <c r="F31" s="4"/>
      <c r="G31" s="4"/>
      <c r="H31" s="4"/>
      <c r="I31" s="5"/>
      <c r="J31" s="73"/>
    </row>
    <row r="32" spans="1:12" x14ac:dyDescent="0.2">
      <c r="A32" s="406" t="s">
        <v>76</v>
      </c>
      <c r="B32" s="407"/>
      <c r="C32" s="407"/>
      <c r="D32" s="407"/>
      <c r="E32" s="407"/>
      <c r="F32" s="407"/>
      <c r="G32" s="407"/>
      <c r="H32" s="407"/>
      <c r="I32" s="407"/>
      <c r="J32" s="407"/>
      <c r="K32" s="99"/>
    </row>
    <row r="33" spans="1:12" ht="38.25" x14ac:dyDescent="0.2">
      <c r="A33" s="387" t="s">
        <v>90</v>
      </c>
      <c r="B33" s="387"/>
      <c r="C33" s="387"/>
      <c r="D33" s="387"/>
      <c r="E33" s="387"/>
      <c r="F33" s="387"/>
      <c r="G33" s="387"/>
      <c r="H33" s="63" t="s">
        <v>3</v>
      </c>
      <c r="I33" s="85" t="str">
        <f>I22</f>
        <v>VALOR (R$) MENSAL  1 SERVENTE</v>
      </c>
      <c r="J33" s="85" t="str">
        <f>J22</f>
        <v>VALOR (R$) MENSAL 1 OPERADOR</v>
      </c>
      <c r="K33" s="84" t="str">
        <f>K22</f>
        <v>VALOR (R$) MENSAL 1 MOTORISTA</v>
      </c>
    </row>
    <row r="34" spans="1:12" x14ac:dyDescent="0.2">
      <c r="A34" s="63" t="s">
        <v>10</v>
      </c>
      <c r="B34" s="405" t="s">
        <v>78</v>
      </c>
      <c r="C34" s="397"/>
      <c r="D34" s="397"/>
      <c r="E34" s="397"/>
      <c r="F34" s="397"/>
      <c r="G34" s="397"/>
      <c r="H34" s="1">
        <v>8.3299999999999999E-2</v>
      </c>
      <c r="I34" s="55">
        <f>$I$30*H34</f>
        <v>146.75793999999999</v>
      </c>
      <c r="J34" s="55">
        <f>$J$30*H34</f>
        <v>137.70906099999999</v>
      </c>
      <c r="K34" s="55">
        <f>$K$30*H34</f>
        <v>164.58747199999999</v>
      </c>
    </row>
    <row r="35" spans="1:12" x14ac:dyDescent="0.2">
      <c r="A35" s="63" t="s">
        <v>11</v>
      </c>
      <c r="B35" s="397" t="s">
        <v>126</v>
      </c>
      <c r="C35" s="397"/>
      <c r="D35" s="397"/>
      <c r="E35" s="397"/>
      <c r="F35" s="397"/>
      <c r="G35" s="397"/>
      <c r="H35" s="49">
        <v>2.7799999999999998E-2</v>
      </c>
      <c r="I35" s="55">
        <f>H35*I30</f>
        <v>48.978039999999993</v>
      </c>
      <c r="J35" s="55">
        <f>$J$30*H35</f>
        <v>45.958126</v>
      </c>
      <c r="K35" s="55">
        <f>$K$30*H35</f>
        <v>54.928351999999997</v>
      </c>
    </row>
    <row r="36" spans="1:12" x14ac:dyDescent="0.2">
      <c r="A36" s="387" t="s">
        <v>79</v>
      </c>
      <c r="B36" s="387"/>
      <c r="C36" s="387"/>
      <c r="D36" s="387"/>
      <c r="E36" s="387"/>
      <c r="F36" s="387"/>
      <c r="G36" s="387"/>
      <c r="H36" s="7">
        <f>TRUNC(SUM(H34:H35),4)</f>
        <v>0.1111</v>
      </c>
      <c r="I36" s="54">
        <f>TRUNC(SUM(I34:I35),2)</f>
        <v>195.73</v>
      </c>
      <c r="J36" s="54">
        <f>TRUNC(SUM(J34:J35),2)</f>
        <v>183.66</v>
      </c>
      <c r="K36" s="54">
        <f>TRUNC(SUM(K34:K35),2)</f>
        <v>219.51</v>
      </c>
      <c r="L36" s="61"/>
    </row>
    <row r="37" spans="1:12" x14ac:dyDescent="0.2">
      <c r="A37" s="408"/>
      <c r="B37" s="409"/>
      <c r="C37" s="409"/>
      <c r="D37" s="409"/>
      <c r="E37" s="409"/>
      <c r="F37" s="409"/>
      <c r="G37" s="409"/>
      <c r="H37" s="409"/>
      <c r="I37" s="409"/>
      <c r="J37" s="73"/>
      <c r="K37" s="73"/>
      <c r="L37" s="61"/>
    </row>
    <row r="38" spans="1:12" ht="38.25" x14ac:dyDescent="0.2">
      <c r="A38" s="387" t="s">
        <v>91</v>
      </c>
      <c r="B38" s="387"/>
      <c r="C38" s="387"/>
      <c r="D38" s="387"/>
      <c r="E38" s="387"/>
      <c r="F38" s="387"/>
      <c r="G38" s="387"/>
      <c r="H38" s="63" t="s">
        <v>3</v>
      </c>
      <c r="I38" s="85" t="str">
        <f>I33</f>
        <v>VALOR (R$) MENSAL  1 SERVENTE</v>
      </c>
      <c r="J38" s="85" t="str">
        <f>J33</f>
        <v>VALOR (R$) MENSAL 1 OPERADOR</v>
      </c>
      <c r="K38" s="84" t="str">
        <f>K33</f>
        <v>VALOR (R$) MENSAL 1 MOTORISTA</v>
      </c>
    </row>
    <row r="39" spans="1:12" x14ac:dyDescent="0.2">
      <c r="A39" s="63" t="s">
        <v>10</v>
      </c>
      <c r="B39" s="405" t="s">
        <v>82</v>
      </c>
      <c r="C39" s="397"/>
      <c r="D39" s="397"/>
      <c r="E39" s="397"/>
      <c r="F39" s="397"/>
      <c r="G39" s="397"/>
      <c r="H39" s="1">
        <v>0.2</v>
      </c>
      <c r="I39" s="55">
        <f>H39*I$30</f>
        <v>352.36</v>
      </c>
      <c r="J39" s="55">
        <f>H39*J$30</f>
        <v>330.63400000000001</v>
      </c>
      <c r="K39" s="55">
        <f>H39*K$30</f>
        <v>395.16800000000001</v>
      </c>
    </row>
    <row r="40" spans="1:12" x14ac:dyDescent="0.2">
      <c r="A40" s="63" t="s">
        <v>11</v>
      </c>
      <c r="B40" s="405" t="s">
        <v>83</v>
      </c>
      <c r="C40" s="397"/>
      <c r="D40" s="397"/>
      <c r="E40" s="397"/>
      <c r="F40" s="397"/>
      <c r="G40" s="397"/>
      <c r="H40" s="1">
        <v>2.5000000000000001E-2</v>
      </c>
      <c r="I40" s="55">
        <f t="shared" ref="I40:I45" si="0">H40*I$30</f>
        <v>44.045000000000002</v>
      </c>
      <c r="J40" s="55">
        <f t="shared" ref="J40:J46" si="1">H40*J$30</f>
        <v>41.329250000000002</v>
      </c>
      <c r="K40" s="55">
        <f t="shared" ref="K40:K46" si="2">H40*K$30</f>
        <v>49.396000000000001</v>
      </c>
    </row>
    <row r="41" spans="1:12" x14ac:dyDescent="0.2">
      <c r="A41" s="63" t="s">
        <v>12</v>
      </c>
      <c r="B41" s="405" t="s">
        <v>84</v>
      </c>
      <c r="C41" s="397"/>
      <c r="D41" s="397"/>
      <c r="E41" s="397"/>
      <c r="F41" s="397"/>
      <c r="G41" s="397"/>
      <c r="H41" s="37">
        <v>0.03</v>
      </c>
      <c r="I41" s="55">
        <f t="shared" si="0"/>
        <v>52.853999999999999</v>
      </c>
      <c r="J41" s="55">
        <f t="shared" si="1"/>
        <v>49.595100000000002</v>
      </c>
      <c r="K41" s="55">
        <f t="shared" si="2"/>
        <v>59.275199999999998</v>
      </c>
    </row>
    <row r="42" spans="1:12" x14ac:dyDescent="0.2">
      <c r="A42" s="63" t="s">
        <v>13</v>
      </c>
      <c r="B42" s="405" t="s">
        <v>81</v>
      </c>
      <c r="C42" s="405"/>
      <c r="D42" s="405"/>
      <c r="E42" s="405"/>
      <c r="F42" s="405"/>
      <c r="G42" s="405"/>
      <c r="H42" s="1">
        <v>1.4999999999999999E-2</v>
      </c>
      <c r="I42" s="55">
        <f t="shared" si="0"/>
        <v>26.427</v>
      </c>
      <c r="J42" s="55">
        <f t="shared" si="1"/>
        <v>24.797550000000001</v>
      </c>
      <c r="K42" s="55">
        <f t="shared" si="2"/>
        <v>29.637599999999999</v>
      </c>
    </row>
    <row r="43" spans="1:12" x14ac:dyDescent="0.2">
      <c r="A43" s="63" t="s">
        <v>14</v>
      </c>
      <c r="B43" s="405" t="s">
        <v>85</v>
      </c>
      <c r="C43" s="397"/>
      <c r="D43" s="397"/>
      <c r="E43" s="397"/>
      <c r="F43" s="397"/>
      <c r="G43" s="397"/>
      <c r="H43" s="1">
        <v>0.01</v>
      </c>
      <c r="I43" s="55">
        <f t="shared" si="0"/>
        <v>17.617999999999999</v>
      </c>
      <c r="J43" s="55">
        <f t="shared" si="1"/>
        <v>16.531700000000001</v>
      </c>
      <c r="K43" s="55">
        <f t="shared" si="2"/>
        <v>19.758399999999998</v>
      </c>
    </row>
    <row r="44" spans="1:12" x14ac:dyDescent="0.2">
      <c r="A44" s="63" t="s">
        <v>15</v>
      </c>
      <c r="B44" s="405" t="s">
        <v>86</v>
      </c>
      <c r="C44" s="397"/>
      <c r="D44" s="397"/>
      <c r="E44" s="397"/>
      <c r="F44" s="397"/>
      <c r="G44" s="397"/>
      <c r="H44" s="1">
        <v>6.0000000000000001E-3</v>
      </c>
      <c r="I44" s="55">
        <f t="shared" si="0"/>
        <v>10.5708</v>
      </c>
      <c r="J44" s="55">
        <f t="shared" si="1"/>
        <v>9.9190200000000015</v>
      </c>
      <c r="K44" s="55">
        <f t="shared" si="2"/>
        <v>11.855039999999999</v>
      </c>
    </row>
    <row r="45" spans="1:12" x14ac:dyDescent="0.2">
      <c r="A45" s="63" t="s">
        <v>16</v>
      </c>
      <c r="B45" s="405" t="s">
        <v>87</v>
      </c>
      <c r="C45" s="397"/>
      <c r="D45" s="397"/>
      <c r="E45" s="397"/>
      <c r="F45" s="397"/>
      <c r="G45" s="397"/>
      <c r="H45" s="1">
        <v>2E-3</v>
      </c>
      <c r="I45" s="55">
        <f t="shared" si="0"/>
        <v>3.5236000000000001</v>
      </c>
      <c r="J45" s="55">
        <f t="shared" si="1"/>
        <v>3.3063400000000001</v>
      </c>
      <c r="K45" s="55">
        <f t="shared" si="2"/>
        <v>3.9516800000000001</v>
      </c>
    </row>
    <row r="46" spans="1:12" x14ac:dyDescent="0.2">
      <c r="A46" s="63" t="s">
        <v>17</v>
      </c>
      <c r="B46" s="405" t="s">
        <v>88</v>
      </c>
      <c r="C46" s="397"/>
      <c r="D46" s="397"/>
      <c r="E46" s="397"/>
      <c r="F46" s="397"/>
      <c r="G46" s="397"/>
      <c r="H46" s="1">
        <v>0.08</v>
      </c>
      <c r="I46" s="55">
        <f>H46*I$30</f>
        <v>140.94399999999999</v>
      </c>
      <c r="J46" s="55">
        <f t="shared" si="1"/>
        <v>132.25360000000001</v>
      </c>
      <c r="K46" s="55">
        <f t="shared" si="2"/>
        <v>158.06719999999999</v>
      </c>
    </row>
    <row r="47" spans="1:12" x14ac:dyDescent="0.2">
      <c r="A47" s="387" t="s">
        <v>89</v>
      </c>
      <c r="B47" s="387"/>
      <c r="C47" s="387"/>
      <c r="D47" s="387"/>
      <c r="E47" s="387"/>
      <c r="F47" s="387"/>
      <c r="G47" s="387"/>
      <c r="H47" s="7">
        <f>SUM(H39:H46)</f>
        <v>0.36800000000000005</v>
      </c>
      <c r="I47" s="54">
        <f>TRUNC(SUM(I39:I46),2)</f>
        <v>648.34</v>
      </c>
      <c r="J47" s="54">
        <f>TRUNC(SUM(J39:J46),2)</f>
        <v>608.36</v>
      </c>
      <c r="K47" s="54">
        <f>TRUNC(SUM(K39:K46),2)</f>
        <v>727.1</v>
      </c>
    </row>
    <row r="48" spans="1:12" x14ac:dyDescent="0.2">
      <c r="A48" s="410"/>
      <c r="B48" s="410"/>
      <c r="C48" s="410"/>
      <c r="D48" s="410"/>
      <c r="E48" s="410"/>
      <c r="F48" s="410"/>
      <c r="G48" s="410"/>
      <c r="H48" s="410"/>
      <c r="I48" s="411"/>
      <c r="J48" s="73"/>
      <c r="K48" s="73"/>
    </row>
    <row r="49" spans="1:11" ht="38.25" x14ac:dyDescent="0.2">
      <c r="A49" s="387" t="s">
        <v>92</v>
      </c>
      <c r="B49" s="387"/>
      <c r="C49" s="387"/>
      <c r="D49" s="387"/>
      <c r="E49" s="387"/>
      <c r="F49" s="387"/>
      <c r="G49" s="387"/>
      <c r="H49" s="7"/>
      <c r="I49" s="85" t="str">
        <f>I38</f>
        <v>VALOR (R$) MENSAL  1 SERVENTE</v>
      </c>
      <c r="J49" s="85" t="str">
        <f>J38</f>
        <v>VALOR (R$) MENSAL 1 OPERADOR</v>
      </c>
      <c r="K49" s="84" t="str">
        <f>K38</f>
        <v>VALOR (R$) MENSAL 1 MOTORISTA</v>
      </c>
    </row>
    <row r="50" spans="1:11" x14ac:dyDescent="0.2">
      <c r="A50" s="63" t="s">
        <v>10</v>
      </c>
      <c r="B50" s="412" t="s">
        <v>93</v>
      </c>
      <c r="C50" s="413"/>
      <c r="D50" s="413"/>
      <c r="E50" s="413"/>
      <c r="F50" s="413"/>
      <c r="G50" s="413"/>
      <c r="H50" s="70" t="s">
        <v>0</v>
      </c>
      <c r="I50" s="53">
        <v>0</v>
      </c>
      <c r="J50" s="53">
        <v>0</v>
      </c>
      <c r="K50" s="53">
        <v>0</v>
      </c>
    </row>
    <row r="51" spans="1:11" x14ac:dyDescent="0.2">
      <c r="A51" s="63" t="s">
        <v>11</v>
      </c>
      <c r="B51" s="412" t="s">
        <v>330</v>
      </c>
      <c r="C51" s="413"/>
      <c r="D51" s="413"/>
      <c r="E51" s="413"/>
      <c r="F51" s="413"/>
      <c r="G51" s="413"/>
      <c r="H51" s="80">
        <v>414</v>
      </c>
      <c r="I51" s="53">
        <f>H51*0.8*13/12</f>
        <v>358.8</v>
      </c>
      <c r="J51" s="53">
        <f>H51*0.8*13/12</f>
        <v>358.8</v>
      </c>
      <c r="K51" s="53">
        <v>0</v>
      </c>
    </row>
    <row r="52" spans="1:11" x14ac:dyDescent="0.2">
      <c r="A52" s="63" t="s">
        <v>12</v>
      </c>
      <c r="B52" s="412" t="s">
        <v>331</v>
      </c>
      <c r="C52" s="413"/>
      <c r="D52" s="413"/>
      <c r="E52" s="413"/>
      <c r="F52" s="413"/>
      <c r="G52" s="413"/>
      <c r="H52" s="70" t="s">
        <v>0</v>
      </c>
      <c r="I52" s="53">
        <v>62.5</v>
      </c>
      <c r="J52" s="53">
        <v>62.5</v>
      </c>
      <c r="K52" s="53">
        <v>0</v>
      </c>
    </row>
    <row r="53" spans="1:11" x14ac:dyDescent="0.2">
      <c r="A53" s="63" t="s">
        <v>13</v>
      </c>
      <c r="B53" s="412" t="s">
        <v>332</v>
      </c>
      <c r="C53" s="413"/>
      <c r="D53" s="413"/>
      <c r="E53" s="413"/>
      <c r="F53" s="413"/>
      <c r="G53" s="413"/>
      <c r="H53" s="70" t="s">
        <v>0</v>
      </c>
      <c r="I53" s="53">
        <v>20.5</v>
      </c>
      <c r="J53" s="53">
        <v>20.5</v>
      </c>
      <c r="K53" s="53">
        <v>0</v>
      </c>
    </row>
    <row r="54" spans="1:11" x14ac:dyDescent="0.2">
      <c r="A54" s="63" t="s">
        <v>14</v>
      </c>
      <c r="B54" s="412" t="s">
        <v>333</v>
      </c>
      <c r="C54" s="413"/>
      <c r="D54" s="413"/>
      <c r="E54" s="413"/>
      <c r="F54" s="413"/>
      <c r="G54" s="413"/>
      <c r="H54" s="70" t="s">
        <v>0</v>
      </c>
      <c r="I54" s="53">
        <v>20.5</v>
      </c>
      <c r="J54" s="53">
        <v>20.5</v>
      </c>
      <c r="K54" s="53">
        <v>0</v>
      </c>
    </row>
    <row r="55" spans="1:11" x14ac:dyDescent="0.2">
      <c r="A55" s="63" t="s">
        <v>15</v>
      </c>
      <c r="B55" s="412" t="s">
        <v>318</v>
      </c>
      <c r="C55" s="413"/>
      <c r="D55" s="413"/>
      <c r="E55" s="413"/>
      <c r="F55" s="413"/>
      <c r="G55" s="413"/>
      <c r="H55" s="70" t="s">
        <v>0</v>
      </c>
      <c r="I55" s="53">
        <v>0</v>
      </c>
      <c r="J55" s="53">
        <v>0</v>
      </c>
      <c r="K55" s="53">
        <v>40</v>
      </c>
    </row>
    <row r="56" spans="1:11" x14ac:dyDescent="0.2">
      <c r="A56" s="387" t="s">
        <v>94</v>
      </c>
      <c r="B56" s="387"/>
      <c r="C56" s="387"/>
      <c r="D56" s="387"/>
      <c r="E56" s="387"/>
      <c r="F56" s="387"/>
      <c r="G56" s="387"/>
      <c r="H56" s="387"/>
      <c r="I56" s="54">
        <f>TRUNC(SUM(I50:I55),2)</f>
        <v>462.3</v>
      </c>
      <c r="J56" s="54">
        <f>TRUNC(SUM(J50:J55),2)</f>
        <v>462.3</v>
      </c>
      <c r="K56" s="54">
        <f>TRUNC(SUM(K50:K55),2)</f>
        <v>40</v>
      </c>
    </row>
    <row r="57" spans="1:11" x14ac:dyDescent="0.2">
      <c r="A57" s="410"/>
      <c r="B57" s="410"/>
      <c r="C57" s="410"/>
      <c r="D57" s="410"/>
      <c r="E57" s="410"/>
      <c r="F57" s="410"/>
      <c r="G57" s="410"/>
      <c r="H57" s="410"/>
      <c r="I57" s="411"/>
      <c r="J57" s="73"/>
      <c r="K57" s="73"/>
    </row>
    <row r="58" spans="1:11" x14ac:dyDescent="0.2">
      <c r="A58" s="414" t="s">
        <v>95</v>
      </c>
      <c r="B58" s="415"/>
      <c r="C58" s="415"/>
      <c r="D58" s="415"/>
      <c r="E58" s="415"/>
      <c r="F58" s="415"/>
      <c r="G58" s="415"/>
      <c r="H58" s="415"/>
      <c r="I58" s="415"/>
      <c r="J58" s="415"/>
      <c r="K58" s="101"/>
    </row>
    <row r="59" spans="1:11" ht="38.25" x14ac:dyDescent="0.2">
      <c r="A59" s="387" t="s">
        <v>99</v>
      </c>
      <c r="B59" s="387"/>
      <c r="C59" s="387"/>
      <c r="D59" s="387"/>
      <c r="E59" s="387"/>
      <c r="F59" s="387"/>
      <c r="G59" s="387"/>
      <c r="H59" s="387"/>
      <c r="I59" s="85" t="str">
        <f>I49</f>
        <v>VALOR (R$) MENSAL  1 SERVENTE</v>
      </c>
      <c r="J59" s="85" t="str">
        <f>J49</f>
        <v>VALOR (R$) MENSAL 1 OPERADOR</v>
      </c>
      <c r="K59" s="84" t="str">
        <f>K49</f>
        <v>VALOR (R$) MENSAL 1 MOTORISTA</v>
      </c>
    </row>
    <row r="60" spans="1:11" x14ac:dyDescent="0.2">
      <c r="A60" s="63" t="s">
        <v>96</v>
      </c>
      <c r="B60" s="405" t="s">
        <v>77</v>
      </c>
      <c r="C60" s="405"/>
      <c r="D60" s="405"/>
      <c r="E60" s="405"/>
      <c r="F60" s="405"/>
      <c r="G60" s="405"/>
      <c r="H60" s="405"/>
      <c r="I60" s="78">
        <f>I36</f>
        <v>195.73</v>
      </c>
      <c r="J60" s="78">
        <f>J36</f>
        <v>183.66</v>
      </c>
      <c r="K60" s="78">
        <f>K36</f>
        <v>219.51</v>
      </c>
    </row>
    <row r="61" spans="1:11" x14ac:dyDescent="0.2">
      <c r="A61" s="48" t="s">
        <v>97</v>
      </c>
      <c r="B61" s="405" t="s">
        <v>80</v>
      </c>
      <c r="C61" s="405"/>
      <c r="D61" s="405"/>
      <c r="E61" s="405"/>
      <c r="F61" s="405"/>
      <c r="G61" s="405"/>
      <c r="H61" s="405"/>
      <c r="I61" s="87">
        <f>I47</f>
        <v>648.34</v>
      </c>
      <c r="J61" s="87">
        <f>J47</f>
        <v>608.36</v>
      </c>
      <c r="K61" s="87">
        <f>K47</f>
        <v>727.1</v>
      </c>
    </row>
    <row r="62" spans="1:11" x14ac:dyDescent="0.2">
      <c r="A62" s="48" t="s">
        <v>98</v>
      </c>
      <c r="B62" s="405" t="s">
        <v>100</v>
      </c>
      <c r="C62" s="405"/>
      <c r="D62" s="405"/>
      <c r="E62" s="405"/>
      <c r="F62" s="405"/>
      <c r="G62" s="405"/>
      <c r="H62" s="405"/>
      <c r="I62" s="87">
        <f>I56</f>
        <v>462.3</v>
      </c>
      <c r="J62" s="87">
        <f>J56</f>
        <v>462.3</v>
      </c>
      <c r="K62" s="87">
        <f>K56</f>
        <v>40</v>
      </c>
    </row>
    <row r="63" spans="1:11" x14ac:dyDescent="0.2">
      <c r="A63" s="387" t="s">
        <v>102</v>
      </c>
      <c r="B63" s="387"/>
      <c r="C63" s="387"/>
      <c r="D63" s="387"/>
      <c r="E63" s="387"/>
      <c r="F63" s="387"/>
      <c r="G63" s="387"/>
      <c r="H63" s="387"/>
      <c r="I63" s="77">
        <f>TRUNC(SUM(I60:I62),2)</f>
        <v>1306.3699999999999</v>
      </c>
      <c r="J63" s="77">
        <f>TRUNC(SUM(J60:J62),2)</f>
        <v>1254.32</v>
      </c>
      <c r="K63" s="77">
        <f>TRUNC(SUM(K60:K62),2)</f>
        <v>986.61</v>
      </c>
    </row>
    <row r="64" spans="1:11" x14ac:dyDescent="0.2">
      <c r="A64" s="418"/>
      <c r="B64" s="419"/>
      <c r="C64" s="419"/>
      <c r="D64" s="419"/>
      <c r="E64" s="419"/>
      <c r="F64" s="419"/>
      <c r="G64" s="419"/>
      <c r="H64" s="419"/>
      <c r="I64" s="419"/>
      <c r="J64" s="73"/>
      <c r="K64" s="73"/>
    </row>
    <row r="65" spans="1:11" x14ac:dyDescent="0.2">
      <c r="A65" s="406" t="s">
        <v>103</v>
      </c>
      <c r="B65" s="407"/>
      <c r="C65" s="407"/>
      <c r="D65" s="407"/>
      <c r="E65" s="407"/>
      <c r="F65" s="407"/>
      <c r="G65" s="407"/>
      <c r="H65" s="407"/>
      <c r="I65" s="407"/>
      <c r="J65" s="407"/>
      <c r="K65" s="99"/>
    </row>
    <row r="66" spans="1:11" ht="38.25" x14ac:dyDescent="0.2">
      <c r="A66" s="63">
        <v>3</v>
      </c>
      <c r="B66" s="387" t="s">
        <v>104</v>
      </c>
      <c r="C66" s="387"/>
      <c r="D66" s="387"/>
      <c r="E66" s="387"/>
      <c r="F66" s="387"/>
      <c r="G66" s="387"/>
      <c r="H66" s="63" t="s">
        <v>3</v>
      </c>
      <c r="I66" s="85" t="str">
        <f>I59</f>
        <v>VALOR (R$) MENSAL  1 SERVENTE</v>
      </c>
      <c r="J66" s="85" t="str">
        <f>J59</f>
        <v>VALOR (R$) MENSAL 1 OPERADOR</v>
      </c>
      <c r="K66" s="84" t="str">
        <f>K59</f>
        <v>VALOR (R$) MENSAL 1 MOTORISTA</v>
      </c>
    </row>
    <row r="67" spans="1:11" x14ac:dyDescent="0.2">
      <c r="A67" s="63" t="s">
        <v>10</v>
      </c>
      <c r="B67" s="416" t="s">
        <v>107</v>
      </c>
      <c r="C67" s="417"/>
      <c r="D67" s="417"/>
      <c r="E67" s="417"/>
      <c r="F67" s="417"/>
      <c r="G67" s="417"/>
      <c r="H67" s="35">
        <v>4.1999999999999997E-3</v>
      </c>
      <c r="I67" s="51">
        <f>I$30*H67</f>
        <v>7.3995599999999992</v>
      </c>
      <c r="J67" s="51">
        <f>J$30*H67</f>
        <v>6.943314</v>
      </c>
      <c r="K67" s="51">
        <f>K$30*H67</f>
        <v>8.2985279999999992</v>
      </c>
    </row>
    <row r="68" spans="1:11" x14ac:dyDescent="0.2">
      <c r="A68" s="63" t="s">
        <v>11</v>
      </c>
      <c r="B68" s="405" t="s">
        <v>106</v>
      </c>
      <c r="C68" s="405"/>
      <c r="D68" s="405"/>
      <c r="E68" s="405"/>
      <c r="F68" s="405"/>
      <c r="G68" s="405"/>
      <c r="H68" s="35">
        <v>2.9999999999999997E-4</v>
      </c>
      <c r="I68" s="51">
        <f t="shared" ref="I68:I72" si="3">I$30*H68</f>
        <v>0.5285399999999999</v>
      </c>
      <c r="J68" s="51">
        <f t="shared" ref="J68:J72" si="4">J$30*H68</f>
        <v>0.49595099999999998</v>
      </c>
      <c r="K68" s="51">
        <f t="shared" ref="K68:K72" si="5">K$30*H68</f>
        <v>0.59275199999999995</v>
      </c>
    </row>
    <row r="69" spans="1:11" x14ac:dyDescent="0.2">
      <c r="A69" s="63" t="s">
        <v>12</v>
      </c>
      <c r="B69" s="416" t="s">
        <v>334</v>
      </c>
      <c r="C69" s="417"/>
      <c r="D69" s="417"/>
      <c r="E69" s="417"/>
      <c r="F69" s="417"/>
      <c r="G69" s="417"/>
      <c r="H69" s="339">
        <v>2.0000000000000001E-4</v>
      </c>
      <c r="I69" s="51">
        <f t="shared" si="3"/>
        <v>0.35236000000000001</v>
      </c>
      <c r="J69" s="51">
        <f t="shared" si="4"/>
        <v>0.33063400000000004</v>
      </c>
      <c r="K69" s="51">
        <f t="shared" si="5"/>
        <v>0.39516800000000002</v>
      </c>
    </row>
    <row r="70" spans="1:11" x14ac:dyDescent="0.2">
      <c r="A70" s="63" t="s">
        <v>13</v>
      </c>
      <c r="B70" s="405" t="s">
        <v>105</v>
      </c>
      <c r="C70" s="405"/>
      <c r="D70" s="405"/>
      <c r="E70" s="405"/>
      <c r="F70" s="405"/>
      <c r="G70" s="405"/>
      <c r="H70" s="1">
        <v>1.9400000000000001E-2</v>
      </c>
      <c r="I70" s="51">
        <f t="shared" si="3"/>
        <v>34.178919999999998</v>
      </c>
      <c r="J70" s="51">
        <f t="shared" si="4"/>
        <v>32.071498000000005</v>
      </c>
      <c r="K70" s="51">
        <f t="shared" si="5"/>
        <v>38.331296000000002</v>
      </c>
    </row>
    <row r="71" spans="1:11" x14ac:dyDescent="0.2">
      <c r="A71" s="63" t="s">
        <v>14</v>
      </c>
      <c r="B71" s="405" t="s">
        <v>108</v>
      </c>
      <c r="C71" s="405"/>
      <c r="D71" s="405"/>
      <c r="E71" s="405"/>
      <c r="F71" s="405"/>
      <c r="G71" s="405"/>
      <c r="H71" s="49">
        <v>7.7000000000000002E-3</v>
      </c>
      <c r="I71" s="51">
        <f t="shared" si="3"/>
        <v>13.565860000000001</v>
      </c>
      <c r="J71" s="51">
        <f t="shared" si="4"/>
        <v>12.729409</v>
      </c>
      <c r="K71" s="51">
        <f t="shared" si="5"/>
        <v>15.213967999999999</v>
      </c>
    </row>
    <row r="72" spans="1:11" x14ac:dyDescent="0.2">
      <c r="A72" s="63" t="s">
        <v>15</v>
      </c>
      <c r="B72" s="416" t="s">
        <v>335</v>
      </c>
      <c r="C72" s="416"/>
      <c r="D72" s="416"/>
      <c r="E72" s="416"/>
      <c r="F72" s="416"/>
      <c r="G72" s="416"/>
      <c r="H72" s="36">
        <v>3.73E-2</v>
      </c>
      <c r="I72" s="51">
        <f t="shared" si="3"/>
        <v>65.715139999999991</v>
      </c>
      <c r="J72" s="51">
        <f t="shared" si="4"/>
        <v>61.663240999999999</v>
      </c>
      <c r="K72" s="51">
        <f t="shared" si="5"/>
        <v>73.698831999999996</v>
      </c>
    </row>
    <row r="73" spans="1:11" x14ac:dyDescent="0.2">
      <c r="A73" s="387" t="s">
        <v>109</v>
      </c>
      <c r="B73" s="387"/>
      <c r="C73" s="387"/>
      <c r="D73" s="387"/>
      <c r="E73" s="387"/>
      <c r="F73" s="387"/>
      <c r="G73" s="387"/>
      <c r="H73" s="7">
        <f>TRUNC(SUM(H67:H72),4)</f>
        <v>6.9099999999999995E-2</v>
      </c>
      <c r="I73" s="54">
        <f>TRUNC(SUM(I67:I72),2)</f>
        <v>121.74</v>
      </c>
      <c r="J73" s="54">
        <f>TRUNC(SUM(J67:J72),2)</f>
        <v>114.23</v>
      </c>
      <c r="K73" s="54">
        <f>TRUNC(SUM(K67:K72),2)</f>
        <v>136.53</v>
      </c>
    </row>
    <row r="74" spans="1:11" x14ac:dyDescent="0.2">
      <c r="A74" s="422"/>
      <c r="B74" s="423"/>
      <c r="C74" s="423"/>
      <c r="D74" s="423"/>
      <c r="E74" s="423"/>
      <c r="F74" s="423"/>
      <c r="G74" s="423"/>
      <c r="H74" s="423"/>
      <c r="I74" s="423"/>
      <c r="J74" s="73"/>
      <c r="K74" s="73"/>
    </row>
    <row r="75" spans="1:11" x14ac:dyDescent="0.2">
      <c r="A75" s="406" t="s">
        <v>110</v>
      </c>
      <c r="B75" s="407"/>
      <c r="C75" s="407"/>
      <c r="D75" s="407"/>
      <c r="E75" s="407"/>
      <c r="F75" s="407"/>
      <c r="G75" s="407"/>
      <c r="H75" s="407"/>
      <c r="I75" s="407"/>
      <c r="J75" s="407"/>
      <c r="K75" s="99"/>
    </row>
    <row r="76" spans="1:11" ht="38.25" x14ac:dyDescent="0.2">
      <c r="A76" s="387" t="s">
        <v>111</v>
      </c>
      <c r="B76" s="387"/>
      <c r="C76" s="387"/>
      <c r="D76" s="387"/>
      <c r="E76" s="387"/>
      <c r="F76" s="387"/>
      <c r="G76" s="387"/>
      <c r="H76" s="63" t="s">
        <v>3</v>
      </c>
      <c r="I76" s="85" t="str">
        <f>I66</f>
        <v>VALOR (R$) MENSAL  1 SERVENTE</v>
      </c>
      <c r="J76" s="85" t="str">
        <f>J66</f>
        <v>VALOR (R$) MENSAL 1 OPERADOR</v>
      </c>
      <c r="K76" s="84" t="str">
        <f>K66</f>
        <v>VALOR (R$) MENSAL 1 MOTORISTA</v>
      </c>
    </row>
    <row r="77" spans="1:11" x14ac:dyDescent="0.2">
      <c r="A77" s="63" t="s">
        <v>10</v>
      </c>
      <c r="B77" s="397" t="s">
        <v>112</v>
      </c>
      <c r="C77" s="397"/>
      <c r="D77" s="397"/>
      <c r="E77" s="397"/>
      <c r="F77" s="397"/>
      <c r="G77" s="397"/>
      <c r="H77" s="8">
        <v>8.3299999999999999E-2</v>
      </c>
      <c r="I77" s="55">
        <f>I$30*H77</f>
        <v>146.75793999999999</v>
      </c>
      <c r="J77" s="55">
        <f>J$30*H77</f>
        <v>137.70906099999999</v>
      </c>
      <c r="K77" s="55">
        <f>K$30*H77</f>
        <v>164.58747199999999</v>
      </c>
    </row>
    <row r="78" spans="1:11" x14ac:dyDescent="0.2">
      <c r="A78" s="48" t="s">
        <v>11</v>
      </c>
      <c r="B78" s="416" t="s">
        <v>113</v>
      </c>
      <c r="C78" s="417"/>
      <c r="D78" s="417"/>
      <c r="E78" s="417"/>
      <c r="F78" s="417"/>
      <c r="G78" s="417"/>
      <c r="H78" s="29">
        <v>7.3000000000000001E-3</v>
      </c>
      <c r="I78" s="55">
        <f t="shared" ref="I78:I83" si="6">I$30*H78</f>
        <v>12.861139999999999</v>
      </c>
      <c r="J78" s="55">
        <f t="shared" ref="J78:J83" si="7">J$30*H78</f>
        <v>12.068141000000001</v>
      </c>
      <c r="K78" s="55">
        <f t="shared" ref="K78:K83" si="8">K$30*H78</f>
        <v>14.423632</v>
      </c>
    </row>
    <row r="79" spans="1:11" x14ac:dyDescent="0.2">
      <c r="A79" s="48" t="s">
        <v>12</v>
      </c>
      <c r="B79" s="417" t="s">
        <v>114</v>
      </c>
      <c r="C79" s="417"/>
      <c r="D79" s="417"/>
      <c r="E79" s="417"/>
      <c r="F79" s="417"/>
      <c r="G79" s="417"/>
      <c r="H79" s="29">
        <v>2.0000000000000001E-4</v>
      </c>
      <c r="I79" s="55">
        <f t="shared" si="6"/>
        <v>0.35236000000000001</v>
      </c>
      <c r="J79" s="55">
        <f t="shared" si="7"/>
        <v>0.33063400000000004</v>
      </c>
      <c r="K79" s="55">
        <f t="shared" si="8"/>
        <v>0.39516800000000002</v>
      </c>
    </row>
    <row r="80" spans="1:11" x14ac:dyDescent="0.2">
      <c r="A80" s="48" t="s">
        <v>13</v>
      </c>
      <c r="B80" s="416" t="s">
        <v>115</v>
      </c>
      <c r="C80" s="417"/>
      <c r="D80" s="417"/>
      <c r="E80" s="417"/>
      <c r="F80" s="417"/>
      <c r="G80" s="417"/>
      <c r="H80" s="35">
        <v>3.0000000000000001E-3</v>
      </c>
      <c r="I80" s="55">
        <f t="shared" si="6"/>
        <v>5.2854000000000001</v>
      </c>
      <c r="J80" s="55">
        <f t="shared" si="7"/>
        <v>4.9595100000000008</v>
      </c>
      <c r="K80" s="55">
        <f t="shared" si="8"/>
        <v>5.9275199999999995</v>
      </c>
    </row>
    <row r="81" spans="1:11" x14ac:dyDescent="0.2">
      <c r="A81" s="48" t="s">
        <v>14</v>
      </c>
      <c r="B81" s="405" t="s">
        <v>23</v>
      </c>
      <c r="C81" s="405"/>
      <c r="D81" s="405"/>
      <c r="E81" s="405"/>
      <c r="F81" s="405"/>
      <c r="G81" s="405"/>
      <c r="H81" s="29">
        <v>0</v>
      </c>
      <c r="I81" s="55">
        <f t="shared" si="6"/>
        <v>0</v>
      </c>
      <c r="J81" s="55">
        <f t="shared" si="7"/>
        <v>0</v>
      </c>
      <c r="K81" s="55">
        <f t="shared" si="8"/>
        <v>0</v>
      </c>
    </row>
    <row r="82" spans="1:11" x14ac:dyDescent="0.2">
      <c r="A82" s="48" t="s">
        <v>15</v>
      </c>
      <c r="B82" s="424" t="s">
        <v>336</v>
      </c>
      <c r="C82" s="425"/>
      <c r="D82" s="425"/>
      <c r="E82" s="425"/>
      <c r="F82" s="425"/>
      <c r="G82" s="426"/>
      <c r="H82" s="29">
        <v>1.66E-2</v>
      </c>
      <c r="I82" s="55">
        <f t="shared" si="6"/>
        <v>29.24588</v>
      </c>
      <c r="J82" s="55">
        <f t="shared" si="7"/>
        <v>27.442622</v>
      </c>
      <c r="K82" s="55">
        <f t="shared" si="8"/>
        <v>32.798943999999999</v>
      </c>
    </row>
    <row r="83" spans="1:11" x14ac:dyDescent="0.2">
      <c r="A83" s="63" t="s">
        <v>16</v>
      </c>
      <c r="B83" s="417" t="s">
        <v>4</v>
      </c>
      <c r="C83" s="417"/>
      <c r="D83" s="417"/>
      <c r="E83" s="417"/>
      <c r="F83" s="417"/>
      <c r="G83" s="417"/>
      <c r="H83" s="29">
        <v>0</v>
      </c>
      <c r="I83" s="55">
        <f t="shared" si="6"/>
        <v>0</v>
      </c>
      <c r="J83" s="55">
        <f t="shared" si="7"/>
        <v>0</v>
      </c>
      <c r="K83" s="55">
        <f t="shared" si="8"/>
        <v>0</v>
      </c>
    </row>
    <row r="84" spans="1:11" x14ac:dyDescent="0.2">
      <c r="A84" s="387" t="s">
        <v>20</v>
      </c>
      <c r="B84" s="387"/>
      <c r="C84" s="387"/>
      <c r="D84" s="387"/>
      <c r="E84" s="387"/>
      <c r="F84" s="387"/>
      <c r="G84" s="387"/>
      <c r="H84" s="7">
        <f>TRUNC(SUM(H77:H83),4)</f>
        <v>0.1104</v>
      </c>
      <c r="I84" s="54">
        <f>TRUNC(SUM(I77:I83),2)</f>
        <v>194.5</v>
      </c>
      <c r="J84" s="54">
        <f>TRUNC(SUM(J77:J83),2)</f>
        <v>182.5</v>
      </c>
      <c r="K84" s="54">
        <f>TRUNC(SUM(K77:K83),2)</f>
        <v>218.13</v>
      </c>
    </row>
    <row r="85" spans="1:11" x14ac:dyDescent="0.2">
      <c r="A85" s="420"/>
      <c r="B85" s="421"/>
      <c r="C85" s="421"/>
      <c r="D85" s="421"/>
      <c r="E85" s="421"/>
      <c r="F85" s="421"/>
      <c r="G85" s="421"/>
      <c r="H85" s="421"/>
      <c r="I85" s="421"/>
      <c r="J85" s="73"/>
      <c r="K85" s="73"/>
    </row>
    <row r="86" spans="1:11" ht="38.25" x14ac:dyDescent="0.2">
      <c r="A86" s="387" t="s">
        <v>116</v>
      </c>
      <c r="B86" s="387"/>
      <c r="C86" s="387"/>
      <c r="D86" s="387"/>
      <c r="E86" s="387"/>
      <c r="F86" s="387"/>
      <c r="G86" s="387"/>
      <c r="H86" s="63" t="s">
        <v>3</v>
      </c>
      <c r="I86" s="85" t="str">
        <f>I76</f>
        <v>VALOR (R$) MENSAL  1 SERVENTE</v>
      </c>
      <c r="J86" s="85" t="str">
        <f>J76</f>
        <v>VALOR (R$) MENSAL 1 OPERADOR</v>
      </c>
      <c r="K86" s="84" t="str">
        <f>K76</f>
        <v>VALOR (R$) MENSAL 1 MOTORISTA</v>
      </c>
    </row>
    <row r="87" spans="1:11" x14ac:dyDescent="0.2">
      <c r="A87" s="63" t="s">
        <v>10</v>
      </c>
      <c r="B87" s="397" t="s">
        <v>117</v>
      </c>
      <c r="C87" s="397"/>
      <c r="D87" s="397"/>
      <c r="E87" s="397"/>
      <c r="F87" s="397"/>
      <c r="G87" s="397"/>
      <c r="H87" s="8">
        <v>0</v>
      </c>
      <c r="I87" s="55">
        <f>$I$30*H87</f>
        <v>0</v>
      </c>
      <c r="J87" s="55">
        <f>$J$30*H87</f>
        <v>0</v>
      </c>
      <c r="K87" s="55">
        <f>$H$30*H87</f>
        <v>0</v>
      </c>
    </row>
    <row r="88" spans="1:11" x14ac:dyDescent="0.2">
      <c r="A88" s="387" t="s">
        <v>22</v>
      </c>
      <c r="B88" s="387"/>
      <c r="C88" s="387"/>
      <c r="D88" s="387"/>
      <c r="E88" s="387"/>
      <c r="F88" s="387"/>
      <c r="G88" s="387"/>
      <c r="H88" s="7">
        <f>TRUNC(SUM(H87),4)</f>
        <v>0</v>
      </c>
      <c r="I88" s="54">
        <f>TRUNC(SUM(I87),2)</f>
        <v>0</v>
      </c>
      <c r="J88" s="54">
        <f>TRUNC(SUM(J87),2)</f>
        <v>0</v>
      </c>
      <c r="K88" s="54">
        <f>TRUNC(SUM(K87),2)</f>
        <v>0</v>
      </c>
    </row>
    <row r="89" spans="1:11" x14ac:dyDescent="0.2">
      <c r="A89" s="427"/>
      <c r="B89" s="428"/>
      <c r="C89" s="428"/>
      <c r="D89" s="428"/>
      <c r="E89" s="428"/>
      <c r="F89" s="428"/>
      <c r="G89" s="428"/>
      <c r="H89" s="428"/>
      <c r="I89" s="428"/>
      <c r="J89" s="73"/>
      <c r="K89" s="73"/>
    </row>
    <row r="90" spans="1:11" x14ac:dyDescent="0.2">
      <c r="A90" s="414" t="s">
        <v>118</v>
      </c>
      <c r="B90" s="415"/>
      <c r="C90" s="415"/>
      <c r="D90" s="415"/>
      <c r="E90" s="415"/>
      <c r="F90" s="415"/>
      <c r="G90" s="415"/>
      <c r="H90" s="415"/>
      <c r="I90" s="415"/>
      <c r="J90" s="415"/>
      <c r="K90" s="101"/>
    </row>
    <row r="91" spans="1:11" ht="38.25" x14ac:dyDescent="0.2">
      <c r="A91" s="387" t="s">
        <v>119</v>
      </c>
      <c r="B91" s="387"/>
      <c r="C91" s="387"/>
      <c r="D91" s="387"/>
      <c r="E91" s="387"/>
      <c r="F91" s="387"/>
      <c r="G91" s="387"/>
      <c r="H91" s="387"/>
      <c r="I91" s="85" t="str">
        <f>I86</f>
        <v>VALOR (R$) MENSAL  1 SERVENTE</v>
      </c>
      <c r="J91" s="85" t="str">
        <f>J86</f>
        <v>VALOR (R$) MENSAL 1 OPERADOR</v>
      </c>
      <c r="K91" s="84" t="str">
        <f>K86</f>
        <v>VALOR (R$) MENSAL 1 MOTORISTA</v>
      </c>
    </row>
    <row r="92" spans="1:11" x14ac:dyDescent="0.2">
      <c r="A92" s="63" t="s">
        <v>26</v>
      </c>
      <c r="B92" s="405" t="s">
        <v>113</v>
      </c>
      <c r="C92" s="405"/>
      <c r="D92" s="405"/>
      <c r="E92" s="405"/>
      <c r="F92" s="405"/>
      <c r="G92" s="405"/>
      <c r="H92" s="405"/>
      <c r="I92" s="50">
        <f>I84</f>
        <v>194.5</v>
      </c>
      <c r="J92" s="50">
        <f>J84</f>
        <v>182.5</v>
      </c>
      <c r="K92" s="50">
        <f>K84</f>
        <v>218.13</v>
      </c>
    </row>
    <row r="93" spans="1:11" x14ac:dyDescent="0.2">
      <c r="A93" s="48" t="s">
        <v>27</v>
      </c>
      <c r="B93" s="405" t="s">
        <v>120</v>
      </c>
      <c r="C93" s="405"/>
      <c r="D93" s="405"/>
      <c r="E93" s="405"/>
      <c r="F93" s="405"/>
      <c r="G93" s="405"/>
      <c r="H93" s="405"/>
      <c r="I93" s="51">
        <f>I88</f>
        <v>0</v>
      </c>
      <c r="J93" s="51">
        <f>J88</f>
        <v>0</v>
      </c>
      <c r="K93" s="51">
        <f>K88</f>
        <v>0</v>
      </c>
    </row>
    <row r="94" spans="1:11" x14ac:dyDescent="0.2">
      <c r="A94" s="387" t="s">
        <v>121</v>
      </c>
      <c r="B94" s="387"/>
      <c r="C94" s="387"/>
      <c r="D94" s="387"/>
      <c r="E94" s="387"/>
      <c r="F94" s="387"/>
      <c r="G94" s="387"/>
      <c r="H94" s="387"/>
      <c r="I94" s="52">
        <f>TRUNC(SUM(I92:I93),2)</f>
        <v>194.5</v>
      </c>
      <c r="J94" s="52">
        <f>TRUNC(SUM(J92:J93),2)</f>
        <v>182.5</v>
      </c>
      <c r="K94" s="52">
        <f>TRUNC(SUM(K92:K93),2)</f>
        <v>218.13</v>
      </c>
    </row>
    <row r="95" spans="1:11" x14ac:dyDescent="0.2">
      <c r="A95" s="418"/>
      <c r="B95" s="419"/>
      <c r="C95" s="419"/>
      <c r="D95" s="419"/>
      <c r="E95" s="419"/>
      <c r="F95" s="419"/>
      <c r="G95" s="419"/>
      <c r="H95" s="419"/>
      <c r="I95" s="419"/>
      <c r="J95" s="73"/>
      <c r="K95" s="73"/>
    </row>
    <row r="96" spans="1:11" x14ac:dyDescent="0.2">
      <c r="A96" s="406" t="s">
        <v>122</v>
      </c>
      <c r="B96" s="407"/>
      <c r="C96" s="407"/>
      <c r="D96" s="407"/>
      <c r="E96" s="407"/>
      <c r="F96" s="407"/>
      <c r="G96" s="407"/>
      <c r="H96" s="407"/>
      <c r="I96" s="407"/>
      <c r="J96" s="407"/>
      <c r="K96" s="99"/>
    </row>
    <row r="97" spans="1:11" ht="38.25" x14ac:dyDescent="0.2">
      <c r="A97" s="63">
        <v>5</v>
      </c>
      <c r="B97" s="387" t="s">
        <v>19</v>
      </c>
      <c r="C97" s="387"/>
      <c r="D97" s="387"/>
      <c r="E97" s="387"/>
      <c r="F97" s="387"/>
      <c r="G97" s="387"/>
      <c r="H97" s="63"/>
      <c r="I97" s="85" t="str">
        <f>I91</f>
        <v>VALOR (R$) MENSAL  1 SERVENTE</v>
      </c>
      <c r="J97" s="85" t="str">
        <f>J91</f>
        <v>VALOR (R$) MENSAL 1 OPERADOR</v>
      </c>
      <c r="K97" s="84" t="str">
        <f>K91</f>
        <v>VALOR (R$) MENSAL 1 MOTORISTA</v>
      </c>
    </row>
    <row r="98" spans="1:11" x14ac:dyDescent="0.2">
      <c r="A98" s="63" t="s">
        <v>10</v>
      </c>
      <c r="B98" s="412" t="s">
        <v>206</v>
      </c>
      <c r="C98" s="412"/>
      <c r="D98" s="412"/>
      <c r="E98" s="412"/>
      <c r="F98" s="412"/>
      <c r="G98" s="412"/>
      <c r="H98" s="70" t="s">
        <v>0</v>
      </c>
      <c r="I98" s="50">
        <f>E189</f>
        <v>121.67999999999999</v>
      </c>
      <c r="J98" s="50">
        <f>E201</f>
        <v>53.916666666666664</v>
      </c>
      <c r="K98" s="50">
        <f>E211</f>
        <v>48.916666666666664</v>
      </c>
    </row>
    <row r="99" spans="1:11" x14ac:dyDescent="0.2">
      <c r="A99" s="63" t="s">
        <v>11</v>
      </c>
      <c r="B99" s="412" t="s">
        <v>259</v>
      </c>
      <c r="C99" s="412"/>
      <c r="D99" s="412"/>
      <c r="E99" s="412"/>
      <c r="F99" s="412"/>
      <c r="G99" s="412"/>
      <c r="H99" s="70" t="s">
        <v>0</v>
      </c>
      <c r="I99" s="50">
        <v>10</v>
      </c>
      <c r="J99" s="50">
        <v>10</v>
      </c>
      <c r="K99" s="50">
        <v>10</v>
      </c>
    </row>
    <row r="100" spans="1:11" x14ac:dyDescent="0.2">
      <c r="A100" s="71" t="s">
        <v>12</v>
      </c>
      <c r="B100" s="412" t="s">
        <v>257</v>
      </c>
      <c r="C100" s="412"/>
      <c r="D100" s="412"/>
      <c r="E100" s="412"/>
      <c r="F100" s="412"/>
      <c r="G100" s="412"/>
      <c r="H100" s="70" t="s">
        <v>0</v>
      </c>
      <c r="I100" s="50">
        <v>0</v>
      </c>
      <c r="J100" s="50">
        <v>0</v>
      </c>
      <c r="K100" s="50">
        <v>0</v>
      </c>
    </row>
    <row r="101" spans="1:11" x14ac:dyDescent="0.2">
      <c r="A101" s="387" t="s">
        <v>123</v>
      </c>
      <c r="B101" s="387"/>
      <c r="C101" s="387"/>
      <c r="D101" s="387"/>
      <c r="E101" s="387"/>
      <c r="F101" s="387"/>
      <c r="G101" s="387"/>
      <c r="H101" s="7" t="s">
        <v>0</v>
      </c>
      <c r="I101" s="54">
        <f>TRUNC(SUM(I98:I100),2)</f>
        <v>131.68</v>
      </c>
      <c r="J101" s="54">
        <f>TRUNC(SUM(J98:J100),2)</f>
        <v>63.91</v>
      </c>
      <c r="K101" s="54">
        <f>TRUNC(SUM(K98:K100),2)</f>
        <v>58.91</v>
      </c>
    </row>
    <row r="102" spans="1:11" x14ac:dyDescent="0.2">
      <c r="A102" s="418"/>
      <c r="B102" s="419"/>
      <c r="C102" s="419"/>
      <c r="D102" s="419"/>
      <c r="E102" s="419"/>
      <c r="F102" s="419"/>
      <c r="G102" s="419"/>
      <c r="H102" s="419"/>
      <c r="I102" s="419"/>
      <c r="J102" s="73"/>
    </row>
    <row r="103" spans="1:11" ht="27.75" customHeight="1" x14ac:dyDescent="0.2">
      <c r="A103" s="431" t="s">
        <v>263</v>
      </c>
      <c r="B103" s="431"/>
      <c r="C103" s="431"/>
      <c r="D103" s="431"/>
      <c r="E103" s="431"/>
      <c r="F103" s="431"/>
      <c r="G103" s="431"/>
      <c r="H103" s="431"/>
      <c r="I103" s="431"/>
      <c r="J103" s="73"/>
    </row>
    <row r="104" spans="1:11" ht="25.5" x14ac:dyDescent="0.2">
      <c r="A104" s="63">
        <v>6</v>
      </c>
      <c r="B104" s="387" t="s">
        <v>135</v>
      </c>
      <c r="C104" s="387"/>
      <c r="D104" s="387"/>
      <c r="E104" s="387"/>
      <c r="F104" s="387"/>
      <c r="G104" s="387"/>
      <c r="H104" s="63"/>
      <c r="I104" s="85" t="s">
        <v>139</v>
      </c>
      <c r="J104" s="81"/>
    </row>
    <row r="105" spans="1:11" ht="25.5" customHeight="1" x14ac:dyDescent="0.2">
      <c r="A105" s="63" t="s">
        <v>10</v>
      </c>
      <c r="B105" s="429" t="s">
        <v>245</v>
      </c>
      <c r="C105" s="429"/>
      <c r="D105" s="429"/>
      <c r="E105" s="429"/>
      <c r="F105" s="429"/>
      <c r="G105" s="429"/>
      <c r="H105" s="70" t="s">
        <v>0</v>
      </c>
      <c r="I105" s="88">
        <f>D282</f>
        <v>7280.8666666666668</v>
      </c>
      <c r="J105" s="82"/>
    </row>
    <row r="106" spans="1:11" ht="25.5" customHeight="1" x14ac:dyDescent="0.2">
      <c r="A106" s="63" t="s">
        <v>11</v>
      </c>
      <c r="B106" s="429" t="s">
        <v>246</v>
      </c>
      <c r="C106" s="429"/>
      <c r="D106" s="429"/>
      <c r="E106" s="429"/>
      <c r="F106" s="429"/>
      <c r="G106" s="429"/>
      <c r="H106" s="70" t="s">
        <v>0</v>
      </c>
      <c r="I106" s="88">
        <f>D352</f>
        <v>6827.9394318456852</v>
      </c>
      <c r="J106" s="82"/>
    </row>
    <row r="107" spans="1:11" ht="24.75" customHeight="1" x14ac:dyDescent="0.2">
      <c r="A107" s="71" t="s">
        <v>12</v>
      </c>
      <c r="B107" s="430" t="s">
        <v>326</v>
      </c>
      <c r="C107" s="430"/>
      <c r="D107" s="430"/>
      <c r="E107" s="430"/>
      <c r="F107" s="430"/>
      <c r="G107" s="430"/>
      <c r="H107" s="70" t="s">
        <v>0</v>
      </c>
      <c r="I107" s="88">
        <f>E369</f>
        <v>25.833333333333332</v>
      </c>
      <c r="J107" s="82"/>
    </row>
    <row r="108" spans="1:11" x14ac:dyDescent="0.2">
      <c r="A108" s="93" t="s">
        <v>13</v>
      </c>
      <c r="B108" s="424" t="s">
        <v>4</v>
      </c>
      <c r="C108" s="425"/>
      <c r="D108" s="425"/>
      <c r="E108" s="425"/>
      <c r="F108" s="425"/>
      <c r="G108" s="426"/>
      <c r="H108" s="92"/>
      <c r="I108" s="88"/>
      <c r="J108" s="82"/>
    </row>
    <row r="109" spans="1:11" x14ac:dyDescent="0.2">
      <c r="A109" s="387" t="s">
        <v>124</v>
      </c>
      <c r="B109" s="387"/>
      <c r="C109" s="387"/>
      <c r="D109" s="387"/>
      <c r="E109" s="387"/>
      <c r="F109" s="387"/>
      <c r="G109" s="387"/>
      <c r="H109" s="7" t="s">
        <v>0</v>
      </c>
      <c r="I109" s="89">
        <f>TRUNC(SUM(I105:I108),2)</f>
        <v>14134.63</v>
      </c>
      <c r="J109" s="83"/>
    </row>
    <row r="110" spans="1:11" x14ac:dyDescent="0.2">
      <c r="A110" s="418"/>
      <c r="B110" s="419"/>
      <c r="C110" s="419"/>
      <c r="D110" s="419"/>
      <c r="E110" s="419"/>
      <c r="F110" s="419"/>
      <c r="G110" s="419"/>
      <c r="H110" s="419"/>
      <c r="I110" s="419"/>
      <c r="J110" s="73"/>
    </row>
    <row r="111" spans="1:11" x14ac:dyDescent="0.2">
      <c r="A111" s="431" t="s">
        <v>136</v>
      </c>
      <c r="B111" s="431"/>
      <c r="C111" s="431"/>
      <c r="D111" s="431"/>
      <c r="E111" s="431"/>
      <c r="F111" s="431"/>
      <c r="G111" s="431"/>
      <c r="H111" s="431"/>
      <c r="I111" s="431"/>
      <c r="J111" s="73"/>
    </row>
    <row r="112" spans="1:11" x14ac:dyDescent="0.2">
      <c r="A112" s="63">
        <v>7</v>
      </c>
      <c r="B112" s="387" t="s">
        <v>25</v>
      </c>
      <c r="C112" s="387"/>
      <c r="D112" s="387"/>
      <c r="E112" s="387"/>
      <c r="F112" s="387"/>
      <c r="G112" s="387"/>
      <c r="H112" s="63" t="s">
        <v>3</v>
      </c>
      <c r="I112" s="208" t="s">
        <v>1</v>
      </c>
      <c r="J112" s="209"/>
    </row>
    <row r="113" spans="1:12" x14ac:dyDescent="0.2">
      <c r="A113" s="63" t="s">
        <v>10</v>
      </c>
      <c r="B113" s="405" t="s">
        <v>28</v>
      </c>
      <c r="C113" s="405"/>
      <c r="D113" s="405"/>
      <c r="E113" s="405"/>
      <c r="F113" s="405"/>
      <c r="G113" s="405"/>
      <c r="H113" s="56">
        <v>0.1</v>
      </c>
      <c r="I113" s="75">
        <f>TRUNC(H113*I142,2)</f>
        <v>2781.09</v>
      </c>
      <c r="J113" s="210"/>
    </row>
    <row r="114" spans="1:12" x14ac:dyDescent="0.2">
      <c r="A114" s="48" t="s">
        <v>11</v>
      </c>
      <c r="B114" s="405" t="s">
        <v>5</v>
      </c>
      <c r="C114" s="405"/>
      <c r="D114" s="405"/>
      <c r="E114" s="405"/>
      <c r="F114" s="405"/>
      <c r="G114" s="405"/>
      <c r="H114" s="56">
        <v>0.08</v>
      </c>
      <c r="I114" s="75">
        <f>TRUNC(H114*(I113+I142),2)</f>
        <v>2447.36</v>
      </c>
      <c r="J114" s="210"/>
    </row>
    <row r="115" spans="1:12" x14ac:dyDescent="0.2">
      <c r="A115" s="63" t="s">
        <v>12</v>
      </c>
      <c r="B115" s="365" t="s">
        <v>59</v>
      </c>
      <c r="C115" s="365"/>
      <c r="D115" s="365"/>
      <c r="E115" s="365"/>
      <c r="F115" s="365"/>
      <c r="G115" s="365"/>
      <c r="H115" s="2"/>
      <c r="I115" s="80"/>
      <c r="J115" s="211"/>
    </row>
    <row r="116" spans="1:12" x14ac:dyDescent="0.2">
      <c r="A116" s="48" t="s">
        <v>60</v>
      </c>
      <c r="B116" s="405" t="s">
        <v>363</v>
      </c>
      <c r="C116" s="405"/>
      <c r="D116" s="405"/>
      <c r="E116" s="405"/>
      <c r="F116" s="405"/>
      <c r="G116" s="405"/>
      <c r="H116" s="33">
        <v>9.2499999999999999E-2</v>
      </c>
      <c r="I116" s="76">
        <f>TRUNC(H116*I126,2)</f>
        <v>3564.01</v>
      </c>
      <c r="J116" s="212"/>
    </row>
    <row r="117" spans="1:12" x14ac:dyDescent="0.2">
      <c r="A117" s="48" t="s">
        <v>61</v>
      </c>
      <c r="B117" s="405" t="s">
        <v>150</v>
      </c>
      <c r="C117" s="405"/>
      <c r="D117" s="405"/>
      <c r="E117" s="405"/>
      <c r="F117" s="405"/>
      <c r="G117" s="405"/>
      <c r="H117" s="32">
        <v>0</v>
      </c>
      <c r="I117" s="76">
        <f>TRUNC(H117*I126,2)</f>
        <v>0</v>
      </c>
      <c r="J117" s="212"/>
    </row>
    <row r="118" spans="1:12" x14ac:dyDescent="0.2">
      <c r="A118" s="48" t="s">
        <v>62</v>
      </c>
      <c r="B118" s="405" t="s">
        <v>360</v>
      </c>
      <c r="C118" s="405"/>
      <c r="D118" s="405"/>
      <c r="E118" s="405"/>
      <c r="F118" s="405"/>
      <c r="G118" s="405"/>
      <c r="H118" s="31">
        <v>0.05</v>
      </c>
      <c r="I118" s="76">
        <f>TRUNC(H118*I126,2)</f>
        <v>1926.49</v>
      </c>
      <c r="J118" s="212"/>
      <c r="L118" s="34"/>
    </row>
    <row r="119" spans="1:12" x14ac:dyDescent="0.2">
      <c r="A119" s="387" t="s">
        <v>137</v>
      </c>
      <c r="B119" s="387"/>
      <c r="C119" s="387"/>
      <c r="D119" s="387"/>
      <c r="E119" s="387"/>
      <c r="F119" s="387"/>
      <c r="G119" s="387"/>
      <c r="H119" s="33">
        <f>SUM(H113:H118)</f>
        <v>0.32249999999999995</v>
      </c>
      <c r="I119" s="77">
        <f>TRUNC(SUM(I113:I118),2)</f>
        <v>10718.95</v>
      </c>
      <c r="J119" s="10"/>
    </row>
    <row r="120" spans="1:12" x14ac:dyDescent="0.2">
      <c r="A120" s="62"/>
      <c r="B120" s="432"/>
      <c r="C120" s="432"/>
      <c r="D120" s="432"/>
      <c r="E120" s="432"/>
      <c r="F120" s="432"/>
      <c r="G120" s="432"/>
      <c r="H120" s="432"/>
      <c r="I120" s="432"/>
    </row>
    <row r="121" spans="1:12" x14ac:dyDescent="0.2">
      <c r="A121" s="38" t="s">
        <v>63</v>
      </c>
      <c r="B121" s="433" t="s">
        <v>64</v>
      </c>
      <c r="C121" s="433"/>
      <c r="D121" s="433"/>
      <c r="E121" s="433"/>
      <c r="F121" s="433"/>
      <c r="G121" s="433"/>
      <c r="H121" s="39">
        <f>TRUNC(H116+H117+H118,4)</f>
        <v>0.14249999999999999</v>
      </c>
      <c r="I121" s="40"/>
    </row>
    <row r="122" spans="1:12" x14ac:dyDescent="0.2">
      <c r="A122" s="41"/>
      <c r="B122" s="434">
        <v>100</v>
      </c>
      <c r="C122" s="435"/>
      <c r="D122" s="435"/>
      <c r="E122" s="435"/>
      <c r="F122" s="435"/>
      <c r="G122" s="435"/>
      <c r="H122" s="42"/>
      <c r="I122" s="43"/>
    </row>
    <row r="123" spans="1:12" x14ac:dyDescent="0.2">
      <c r="A123" s="44"/>
      <c r="B123" s="64"/>
      <c r="C123" s="64"/>
      <c r="D123" s="64"/>
      <c r="E123" s="64"/>
      <c r="F123" s="64"/>
      <c r="G123" s="64"/>
      <c r="H123" s="42"/>
      <c r="I123" s="43"/>
    </row>
    <row r="124" spans="1:12" x14ac:dyDescent="0.2">
      <c r="A124" s="41" t="s">
        <v>65</v>
      </c>
      <c r="B124" s="435" t="s">
        <v>125</v>
      </c>
      <c r="C124" s="435"/>
      <c r="D124" s="435"/>
      <c r="E124" s="435"/>
      <c r="F124" s="435"/>
      <c r="G124" s="435"/>
      <c r="H124" s="42"/>
      <c r="I124" s="43">
        <f>TRUNC(I142+I113+I114,2)</f>
        <v>33039.410000000003</v>
      </c>
    </row>
    <row r="125" spans="1:12" x14ac:dyDescent="0.2">
      <c r="A125" s="41"/>
      <c r="B125" s="64"/>
      <c r="C125" s="64"/>
      <c r="D125" s="64"/>
      <c r="E125" s="64"/>
      <c r="F125" s="64"/>
      <c r="G125" s="64"/>
      <c r="H125" s="42"/>
      <c r="I125" s="43"/>
    </row>
    <row r="126" spans="1:12" x14ac:dyDescent="0.2">
      <c r="A126" s="41" t="s">
        <v>66</v>
      </c>
      <c r="B126" s="435" t="s">
        <v>67</v>
      </c>
      <c r="C126" s="435"/>
      <c r="D126" s="435"/>
      <c r="E126" s="435"/>
      <c r="F126" s="435"/>
      <c r="G126" s="435"/>
      <c r="H126" s="42"/>
      <c r="I126" s="43">
        <f>I124/(1-H121)</f>
        <v>38529.92419825073</v>
      </c>
    </row>
    <row r="127" spans="1:12" x14ac:dyDescent="0.2">
      <c r="A127" s="41"/>
      <c r="B127" s="64"/>
      <c r="C127" s="64"/>
      <c r="D127" s="64"/>
      <c r="E127" s="64"/>
      <c r="F127" s="64"/>
      <c r="G127" s="64"/>
      <c r="H127" s="42"/>
      <c r="I127" s="43"/>
    </row>
    <row r="128" spans="1:12" x14ac:dyDescent="0.2">
      <c r="A128" s="45"/>
      <c r="B128" s="436" t="s">
        <v>68</v>
      </c>
      <c r="C128" s="436"/>
      <c r="D128" s="436"/>
      <c r="E128" s="436"/>
      <c r="F128" s="436"/>
      <c r="G128" s="436"/>
      <c r="H128" s="46"/>
      <c r="I128" s="47">
        <f>TRUNC(I126-I124,2)</f>
        <v>5490.51</v>
      </c>
    </row>
    <row r="129" spans="1:11" x14ac:dyDescent="0.2">
      <c r="A129" s="62"/>
      <c r="B129" s="62"/>
      <c r="C129" s="62"/>
      <c r="D129" s="62"/>
      <c r="E129" s="62"/>
      <c r="F129" s="62"/>
      <c r="G129" s="62"/>
      <c r="H129" s="62"/>
      <c r="I129" s="10"/>
    </row>
    <row r="130" spans="1:11" x14ac:dyDescent="0.2">
      <c r="A130" s="414" t="s">
        <v>127</v>
      </c>
      <c r="B130" s="415"/>
      <c r="C130" s="415"/>
      <c r="D130" s="415"/>
      <c r="E130" s="415"/>
      <c r="F130" s="415"/>
      <c r="G130" s="415"/>
      <c r="H130" s="415"/>
      <c r="I130" s="415"/>
      <c r="J130" s="415"/>
      <c r="K130" s="101"/>
    </row>
    <row r="131" spans="1:11" ht="38.25" x14ac:dyDescent="0.2">
      <c r="A131" s="387" t="s">
        <v>29</v>
      </c>
      <c r="B131" s="387"/>
      <c r="C131" s="387"/>
      <c r="D131" s="387"/>
      <c r="E131" s="387"/>
      <c r="F131" s="387"/>
      <c r="G131" s="387"/>
      <c r="H131" s="387"/>
      <c r="I131" s="84" t="str">
        <f>I22</f>
        <v>VALOR (R$) MENSAL  1 SERVENTE</v>
      </c>
      <c r="J131" s="84" t="str">
        <f>J22</f>
        <v>VALOR (R$) MENSAL 1 OPERADOR</v>
      </c>
      <c r="K131" s="84" t="str">
        <f>K22</f>
        <v>VALOR (R$) MENSAL 1 MOTORISTA</v>
      </c>
    </row>
    <row r="132" spans="1:11" x14ac:dyDescent="0.2">
      <c r="A132" s="66" t="s">
        <v>10</v>
      </c>
      <c r="B132" s="396" t="str">
        <f>A21</f>
        <v>MÓDULO 1 - COMPOSIÇÃO DA REMUNERAÇÃO</v>
      </c>
      <c r="C132" s="396"/>
      <c r="D132" s="396"/>
      <c r="E132" s="396"/>
      <c r="F132" s="396"/>
      <c r="G132" s="396"/>
      <c r="H132" s="396"/>
      <c r="I132" s="75">
        <f>I30</f>
        <v>1761.8</v>
      </c>
      <c r="J132" s="75">
        <f>J30</f>
        <v>1653.17</v>
      </c>
      <c r="K132" s="75">
        <f>K30</f>
        <v>1975.84</v>
      </c>
    </row>
    <row r="133" spans="1:11" x14ac:dyDescent="0.2">
      <c r="A133" s="57" t="s">
        <v>11</v>
      </c>
      <c r="B133" s="396" t="str">
        <f>A32</f>
        <v>MÓDULO 2 – ENCARGOS E BENEFÍCIOS ANUAIS, MENSAIS E DIÁRIOS</v>
      </c>
      <c r="C133" s="396"/>
      <c r="D133" s="396"/>
      <c r="E133" s="396"/>
      <c r="F133" s="396"/>
      <c r="G133" s="396"/>
      <c r="H133" s="396"/>
      <c r="I133" s="76">
        <f>I63</f>
        <v>1306.3699999999999</v>
      </c>
      <c r="J133" s="76">
        <f>J63</f>
        <v>1254.32</v>
      </c>
      <c r="K133" s="76">
        <f>K63</f>
        <v>986.61</v>
      </c>
    </row>
    <row r="134" spans="1:11" x14ac:dyDescent="0.2">
      <c r="A134" s="57" t="s">
        <v>12</v>
      </c>
      <c r="B134" s="396" t="str">
        <f>A65</f>
        <v>MÓDULO 3 – PROVISÃO PARA RESCISÃO</v>
      </c>
      <c r="C134" s="396"/>
      <c r="D134" s="396"/>
      <c r="E134" s="396"/>
      <c r="F134" s="396"/>
      <c r="G134" s="396"/>
      <c r="H134" s="396"/>
      <c r="I134" s="76">
        <f>I73</f>
        <v>121.74</v>
      </c>
      <c r="J134" s="76">
        <f>J73</f>
        <v>114.23</v>
      </c>
      <c r="K134" s="76">
        <f>K73</f>
        <v>136.53</v>
      </c>
    </row>
    <row r="135" spans="1:11" x14ac:dyDescent="0.2">
      <c r="A135" s="69" t="s">
        <v>13</v>
      </c>
      <c r="B135" s="396" t="str">
        <f>A75</f>
        <v>MÓDULO 4 – CUSTO DE REPOSIÇÃO DO PROFISSIONAL AUSENTE</v>
      </c>
      <c r="C135" s="396"/>
      <c r="D135" s="396"/>
      <c r="E135" s="396"/>
      <c r="F135" s="396"/>
      <c r="G135" s="396"/>
      <c r="H135" s="396"/>
      <c r="I135" s="76">
        <f>I94</f>
        <v>194.5</v>
      </c>
      <c r="J135" s="76">
        <f>J94</f>
        <v>182.5</v>
      </c>
      <c r="K135" s="76">
        <f>K94</f>
        <v>218.13</v>
      </c>
    </row>
    <row r="136" spans="1:11" x14ac:dyDescent="0.2">
      <c r="A136" s="58" t="s">
        <v>14</v>
      </c>
      <c r="B136" s="396" t="str">
        <f>A96</f>
        <v>MÓDULO 5 – INSUMOS DIVERSOS</v>
      </c>
      <c r="C136" s="396"/>
      <c r="D136" s="396"/>
      <c r="E136" s="396"/>
      <c r="F136" s="396"/>
      <c r="G136" s="396"/>
      <c r="H136" s="396"/>
      <c r="I136" s="76">
        <f>I101</f>
        <v>131.68</v>
      </c>
      <c r="J136" s="76">
        <f>J101</f>
        <v>63.91</v>
      </c>
      <c r="K136" s="76">
        <f>K101</f>
        <v>58.91</v>
      </c>
    </row>
    <row r="137" spans="1:11" x14ac:dyDescent="0.2">
      <c r="A137" s="48"/>
      <c r="B137" s="387" t="s">
        <v>138</v>
      </c>
      <c r="C137" s="387"/>
      <c r="D137" s="387"/>
      <c r="E137" s="387"/>
      <c r="F137" s="387"/>
      <c r="G137" s="387"/>
      <c r="H137" s="387"/>
      <c r="I137" s="77">
        <f>TRUNC(SUM(I132:I136),2)</f>
        <v>3516.09</v>
      </c>
      <c r="J137" s="77">
        <f>TRUNC(SUM(J132:J136),2)</f>
        <v>3268.13</v>
      </c>
      <c r="K137" s="77">
        <f>TRUNC(SUM(K132:K136),2)</f>
        <v>3376.02</v>
      </c>
    </row>
    <row r="138" spans="1:11" x14ac:dyDescent="0.2">
      <c r="A138" s="48"/>
      <c r="B138" s="422" t="s">
        <v>130</v>
      </c>
      <c r="C138" s="423"/>
      <c r="D138" s="423"/>
      <c r="E138" s="423"/>
      <c r="F138" s="423"/>
      <c r="G138" s="423"/>
      <c r="H138" s="445"/>
      <c r="I138" s="77">
        <v>2</v>
      </c>
      <c r="J138" s="77">
        <v>1</v>
      </c>
      <c r="K138" s="91">
        <v>1</v>
      </c>
    </row>
    <row r="139" spans="1:11" x14ac:dyDescent="0.2">
      <c r="A139" s="48"/>
      <c r="B139" s="422" t="s">
        <v>131</v>
      </c>
      <c r="C139" s="423"/>
      <c r="D139" s="423"/>
      <c r="E139" s="423"/>
      <c r="F139" s="423"/>
      <c r="G139" s="423"/>
      <c r="H139" s="445"/>
      <c r="I139" s="79">
        <f>I137*I138</f>
        <v>7032.18</v>
      </c>
      <c r="J139" s="77">
        <f>J137*J138</f>
        <v>3268.13</v>
      </c>
      <c r="K139" s="91">
        <f>K137*K138</f>
        <v>3376.02</v>
      </c>
    </row>
    <row r="140" spans="1:11" x14ac:dyDescent="0.2">
      <c r="A140" s="48"/>
      <c r="B140" s="422" t="s">
        <v>132</v>
      </c>
      <c r="C140" s="423"/>
      <c r="D140" s="423"/>
      <c r="E140" s="423"/>
      <c r="F140" s="423"/>
      <c r="G140" s="423"/>
      <c r="H140" s="445"/>
      <c r="I140" s="456">
        <f>I139+J139+K139</f>
        <v>13676.330000000002</v>
      </c>
      <c r="J140" s="457"/>
      <c r="K140" s="458"/>
    </row>
    <row r="141" spans="1:11" x14ac:dyDescent="0.2">
      <c r="A141" s="58" t="s">
        <v>15</v>
      </c>
      <c r="B141" s="440" t="str">
        <f>A103</f>
        <v>MÓDULO 6 – CAMINHÃO, MÁQUINAS, EQUIPAMENTOS, FERRAMENTAS</v>
      </c>
      <c r="C141" s="441"/>
      <c r="D141" s="441"/>
      <c r="E141" s="441"/>
      <c r="F141" s="441"/>
      <c r="G141" s="441"/>
      <c r="H141" s="442"/>
      <c r="I141" s="456">
        <f>I109</f>
        <v>14134.63</v>
      </c>
      <c r="J141" s="457"/>
      <c r="K141" s="458"/>
    </row>
    <row r="142" spans="1:11" x14ac:dyDescent="0.2">
      <c r="A142" s="58"/>
      <c r="B142" s="440" t="s">
        <v>264</v>
      </c>
      <c r="C142" s="441"/>
      <c r="D142" s="441"/>
      <c r="E142" s="441"/>
      <c r="F142" s="441"/>
      <c r="G142" s="441"/>
      <c r="H142" s="442"/>
      <c r="I142" s="456">
        <f>I140+I141</f>
        <v>27810.959999999999</v>
      </c>
      <c r="J142" s="457"/>
      <c r="K142" s="458"/>
    </row>
    <row r="143" spans="1:11" x14ac:dyDescent="0.2">
      <c r="A143" s="69" t="s">
        <v>16</v>
      </c>
      <c r="B143" s="443" t="str">
        <f>A111</f>
        <v>MÓDULO 7 – CUSTOS INDIRETOS, TRIBUTOS E LUCRO</v>
      </c>
      <c r="C143" s="441"/>
      <c r="D143" s="441"/>
      <c r="E143" s="441"/>
      <c r="F143" s="441"/>
      <c r="G143" s="441"/>
      <c r="H143" s="442"/>
      <c r="I143" s="456">
        <f>I119</f>
        <v>10718.95</v>
      </c>
      <c r="J143" s="457"/>
      <c r="K143" s="458"/>
    </row>
    <row r="144" spans="1:11" x14ac:dyDescent="0.2">
      <c r="A144" s="444" t="s">
        <v>325</v>
      </c>
      <c r="B144" s="444"/>
      <c r="C144" s="444"/>
      <c r="D144" s="444"/>
      <c r="E144" s="444"/>
      <c r="F144" s="444"/>
      <c r="G144" s="444"/>
      <c r="H144" s="444"/>
      <c r="I144" s="459">
        <f>TRUNC(SUM(I142+I143),2)</f>
        <v>38529.910000000003</v>
      </c>
      <c r="J144" s="460"/>
      <c r="K144" s="461"/>
    </row>
    <row r="145" spans="1:11" hidden="1" x14ac:dyDescent="0.2">
      <c r="A145" s="387" t="s">
        <v>141</v>
      </c>
      <c r="B145" s="387"/>
      <c r="C145" s="387"/>
      <c r="D145" s="387"/>
      <c r="E145" s="387"/>
      <c r="F145" s="387"/>
      <c r="G145" s="387"/>
      <c r="H145" s="387"/>
      <c r="I145" s="96">
        <f>I144*12</f>
        <v>462358.92000000004</v>
      </c>
      <c r="J145" s="100"/>
      <c r="K145" s="97"/>
    </row>
    <row r="146" spans="1:11" ht="40.5" hidden="1" customHeight="1" x14ac:dyDescent="0.2">
      <c r="I146" s="34"/>
    </row>
    <row r="147" spans="1:11" hidden="1" x14ac:dyDescent="0.2">
      <c r="A147" s="62"/>
      <c r="B147" s="437" t="s">
        <v>31</v>
      </c>
      <c r="C147" s="437"/>
      <c r="D147" s="437"/>
      <c r="E147" s="437"/>
      <c r="F147" s="437"/>
      <c r="G147" s="437"/>
      <c r="H147" s="4"/>
      <c r="I147" s="4"/>
    </row>
    <row r="148" spans="1:11" ht="26.25" hidden="1" thickBot="1" x14ac:dyDescent="0.25">
      <c r="A148" s="438" t="s">
        <v>33</v>
      </c>
      <c r="B148" s="439"/>
      <c r="C148" s="438" t="s">
        <v>34</v>
      </c>
      <c r="D148" s="439"/>
      <c r="E148" s="438" t="s">
        <v>36</v>
      </c>
      <c r="F148" s="439"/>
      <c r="G148" s="25" t="s">
        <v>35</v>
      </c>
      <c r="H148" s="26" t="s">
        <v>32</v>
      </c>
      <c r="I148" s="11" t="s">
        <v>1</v>
      </c>
    </row>
    <row r="149" spans="1:11" hidden="1" x14ac:dyDescent="0.2">
      <c r="A149" s="450" t="s">
        <v>37</v>
      </c>
      <c r="B149" s="451"/>
      <c r="C149" s="452" t="s">
        <v>41</v>
      </c>
      <c r="D149" s="453"/>
      <c r="E149" s="454"/>
      <c r="F149" s="455"/>
      <c r="G149" s="15" t="s">
        <v>41</v>
      </c>
      <c r="H149" s="21"/>
      <c r="I149" s="18">
        <v>0</v>
      </c>
    </row>
    <row r="150" spans="1:11" hidden="1" x14ac:dyDescent="0.2">
      <c r="A150" s="401" t="s">
        <v>38</v>
      </c>
      <c r="B150" s="443"/>
      <c r="C150" s="446" t="s">
        <v>41</v>
      </c>
      <c r="D150" s="447"/>
      <c r="E150" s="448"/>
      <c r="F150" s="449"/>
      <c r="G150" s="6" t="s">
        <v>41</v>
      </c>
      <c r="H150" s="22"/>
      <c r="I150" s="19">
        <v>0</v>
      </c>
    </row>
    <row r="151" spans="1:11" hidden="1" x14ac:dyDescent="0.2">
      <c r="A151" s="401" t="s">
        <v>39</v>
      </c>
      <c r="B151" s="443"/>
      <c r="C151" s="446" t="s">
        <v>41</v>
      </c>
      <c r="D151" s="447"/>
      <c r="E151" s="448"/>
      <c r="F151" s="449"/>
      <c r="G151" s="6" t="s">
        <v>41</v>
      </c>
      <c r="H151" s="22"/>
      <c r="I151" s="19">
        <v>0</v>
      </c>
    </row>
    <row r="152" spans="1:11" hidden="1" x14ac:dyDescent="0.2">
      <c r="A152" s="401" t="s">
        <v>40</v>
      </c>
      <c r="B152" s="443"/>
      <c r="C152" s="446" t="s">
        <v>41</v>
      </c>
      <c r="D152" s="447"/>
      <c r="E152" s="448"/>
      <c r="F152" s="449"/>
      <c r="G152" s="6" t="s">
        <v>41</v>
      </c>
      <c r="H152" s="22"/>
      <c r="I152" s="19">
        <v>0</v>
      </c>
    </row>
    <row r="153" spans="1:11" hidden="1" x14ac:dyDescent="0.2">
      <c r="A153" s="386"/>
      <c r="B153" s="422"/>
      <c r="C153" s="448"/>
      <c r="D153" s="449"/>
      <c r="E153" s="448"/>
      <c r="F153" s="449"/>
      <c r="G153" s="16"/>
      <c r="H153" s="23"/>
      <c r="I153" s="19"/>
    </row>
    <row r="154" spans="1:11" ht="13.5" hidden="1" thickBot="1" x14ac:dyDescent="0.25">
      <c r="A154" s="487"/>
      <c r="B154" s="488"/>
      <c r="C154" s="489"/>
      <c r="D154" s="490"/>
      <c r="E154" s="489"/>
      <c r="F154" s="490"/>
      <c r="G154" s="17"/>
      <c r="H154" s="24"/>
      <c r="I154" s="20"/>
    </row>
    <row r="155" spans="1:11" ht="13.5" hidden="1" thickBot="1" x14ac:dyDescent="0.25">
      <c r="A155" s="472" t="s">
        <v>42</v>
      </c>
      <c r="B155" s="473"/>
      <c r="C155" s="473"/>
      <c r="D155" s="473"/>
      <c r="E155" s="473"/>
      <c r="F155" s="473"/>
      <c r="G155" s="473"/>
      <c r="H155" s="474"/>
      <c r="I155" s="9">
        <f>SUM(I153:I154)</f>
        <v>0</v>
      </c>
    </row>
    <row r="156" spans="1:11" hidden="1" x14ac:dyDescent="0.2"/>
    <row r="157" spans="1:11" hidden="1" x14ac:dyDescent="0.2">
      <c r="A157" s="62" t="s">
        <v>43</v>
      </c>
      <c r="B157" s="437" t="s">
        <v>44</v>
      </c>
      <c r="C157" s="437"/>
      <c r="D157" s="437"/>
      <c r="E157" s="437"/>
      <c r="F157" s="437"/>
      <c r="G157" s="437"/>
      <c r="H157" s="4"/>
      <c r="I157" s="4"/>
    </row>
    <row r="158" spans="1:11" ht="13.5" hidden="1" thickBot="1" x14ac:dyDescent="0.25">
      <c r="A158" s="475" t="s">
        <v>45</v>
      </c>
      <c r="B158" s="476"/>
      <c r="C158" s="476"/>
      <c r="D158" s="476"/>
      <c r="E158" s="476"/>
      <c r="F158" s="476"/>
      <c r="G158" s="476"/>
      <c r="H158" s="476"/>
      <c r="I158" s="477"/>
    </row>
    <row r="159" spans="1:11" ht="13.5" hidden="1" thickBot="1" x14ac:dyDescent="0.25">
      <c r="A159" s="27"/>
      <c r="B159" s="478" t="s">
        <v>46</v>
      </c>
      <c r="C159" s="479"/>
      <c r="D159" s="479"/>
      <c r="E159" s="479"/>
      <c r="F159" s="479"/>
      <c r="G159" s="479"/>
      <c r="H159" s="480"/>
      <c r="I159" s="11" t="s">
        <v>1</v>
      </c>
    </row>
    <row r="160" spans="1:11" hidden="1" x14ac:dyDescent="0.2">
      <c r="A160" s="67" t="s">
        <v>10</v>
      </c>
      <c r="B160" s="481" t="s">
        <v>47</v>
      </c>
      <c r="C160" s="482"/>
      <c r="D160" s="482"/>
      <c r="E160" s="482"/>
      <c r="F160" s="482"/>
      <c r="G160" s="482"/>
      <c r="H160" s="483"/>
      <c r="I160" s="14">
        <f>I116</f>
        <v>3564.01</v>
      </c>
    </row>
    <row r="161" spans="1:11" hidden="1" x14ac:dyDescent="0.2">
      <c r="A161" s="12" t="s">
        <v>11</v>
      </c>
      <c r="B161" s="484" t="s">
        <v>48</v>
      </c>
      <c r="C161" s="485"/>
      <c r="D161" s="485"/>
      <c r="E161" s="485"/>
      <c r="F161" s="485"/>
      <c r="G161" s="485"/>
      <c r="H161" s="486"/>
      <c r="I161" s="13" t="e">
        <f>#REF!</f>
        <v>#REF!</v>
      </c>
    </row>
    <row r="162" spans="1:11" ht="13.5" hidden="1" thickBot="1" x14ac:dyDescent="0.25">
      <c r="A162" s="12" t="s">
        <v>12</v>
      </c>
      <c r="B162" s="462" t="s">
        <v>49</v>
      </c>
      <c r="C162" s="463"/>
      <c r="D162" s="463"/>
      <c r="E162" s="463"/>
      <c r="F162" s="463"/>
      <c r="G162" s="463"/>
      <c r="H162" s="464"/>
      <c r="I162" s="13">
        <f>I119</f>
        <v>10718.95</v>
      </c>
    </row>
    <row r="163" spans="1:11" ht="13.5" hidden="1" thickBot="1" x14ac:dyDescent="0.25">
      <c r="A163" s="465" t="s">
        <v>24</v>
      </c>
      <c r="B163" s="466"/>
      <c r="C163" s="466"/>
      <c r="D163" s="466"/>
      <c r="E163" s="466"/>
      <c r="F163" s="466"/>
      <c r="G163" s="466"/>
      <c r="H163" s="467"/>
      <c r="I163" s="9" t="e">
        <f>SUM(I160:I162)</f>
        <v>#REF!</v>
      </c>
    </row>
    <row r="164" spans="1:11" hidden="1" x14ac:dyDescent="0.2">
      <c r="A164" s="28" t="s">
        <v>21</v>
      </c>
      <c r="B164" t="s">
        <v>50</v>
      </c>
    </row>
    <row r="167" spans="1:11" s="214" customFormat="1" x14ac:dyDescent="0.2">
      <c r="A167" s="213"/>
      <c r="B167" s="213"/>
      <c r="J167" s="215">
        <f>H167214</f>
        <v>0</v>
      </c>
      <c r="K167" s="215"/>
    </row>
    <row r="168" spans="1:11" s="214" customFormat="1" ht="38.25" x14ac:dyDescent="0.2">
      <c r="A168" s="216" t="s">
        <v>146</v>
      </c>
      <c r="B168" s="217" t="s">
        <v>266</v>
      </c>
      <c r="C168" s="217" t="s">
        <v>147</v>
      </c>
      <c r="D168" s="469" t="s">
        <v>148</v>
      </c>
      <c r="E168" s="470"/>
      <c r="F168" s="470"/>
      <c r="G168" s="470"/>
      <c r="H168" s="471"/>
      <c r="I168" s="217" t="s">
        <v>149</v>
      </c>
      <c r="J168" s="218" t="s">
        <v>267</v>
      </c>
      <c r="K168" s="218" t="s">
        <v>275</v>
      </c>
    </row>
    <row r="169" spans="1:11" ht="29.25" customHeight="1" x14ac:dyDescent="0.2">
      <c r="A169" s="199">
        <v>1</v>
      </c>
      <c r="B169" s="199">
        <v>540</v>
      </c>
      <c r="C169" s="199" t="s">
        <v>221</v>
      </c>
      <c r="D169" s="468" t="s">
        <v>265</v>
      </c>
      <c r="E169" s="468"/>
      <c r="F169" s="468"/>
      <c r="G169" s="468"/>
      <c r="H169" s="468"/>
      <c r="I169" s="333">
        <f>ROUND(I144/B169,4)</f>
        <v>71.351699999999994</v>
      </c>
      <c r="J169" s="200">
        <f>B169*I169</f>
        <v>38529.917999999998</v>
      </c>
      <c r="K169" s="200">
        <f>J169*12</f>
        <v>462359.01599999995</v>
      </c>
    </row>
    <row r="170" spans="1:11" x14ac:dyDescent="0.2">
      <c r="A170" s="95"/>
      <c r="B170" s="95"/>
      <c r="C170" s="95"/>
      <c r="D170" s="94"/>
      <c r="E170" s="94"/>
      <c r="F170" s="94"/>
      <c r="G170" s="94"/>
      <c r="H170" s="94"/>
      <c r="I170" s="95"/>
      <c r="J170" s="73"/>
      <c r="K170" s="73"/>
    </row>
    <row r="171" spans="1:11" x14ac:dyDescent="0.2">
      <c r="F171" s="104"/>
      <c r="K171"/>
    </row>
    <row r="172" spans="1:11" x14ac:dyDescent="0.2">
      <c r="K172"/>
    </row>
    <row r="173" spans="1:11" ht="13.5" thickBot="1" x14ac:dyDescent="0.25">
      <c r="A173" s="103"/>
      <c r="B173" s="103"/>
      <c r="C173" s="103"/>
      <c r="D173" s="103"/>
      <c r="E173" s="103"/>
      <c r="F173" s="103"/>
      <c r="K173"/>
    </row>
    <row r="174" spans="1:11" x14ac:dyDescent="0.2">
      <c r="A174" s="145"/>
      <c r="B174" s="141"/>
      <c r="C174" s="141"/>
      <c r="D174" s="141"/>
      <c r="E174" s="141"/>
      <c r="F174" s="141"/>
      <c r="G174" s="142"/>
      <c r="K174"/>
    </row>
    <row r="175" spans="1:11" ht="15" x14ac:dyDescent="0.2">
      <c r="A175" s="146" t="s">
        <v>190</v>
      </c>
      <c r="B175" s="132"/>
      <c r="C175" s="132"/>
      <c r="D175" s="136"/>
      <c r="E175" s="136"/>
      <c r="F175" s="147"/>
      <c r="G175" s="106"/>
      <c r="K175"/>
    </row>
    <row r="176" spans="1:11" x14ac:dyDescent="0.2">
      <c r="A176" s="148"/>
      <c r="B176" s="132"/>
      <c r="C176" s="132"/>
      <c r="D176" s="136"/>
      <c r="E176" s="136"/>
      <c r="F176" s="136"/>
      <c r="G176" s="106"/>
      <c r="I176" s="348"/>
      <c r="J176" s="231"/>
      <c r="K176"/>
    </row>
    <row r="177" spans="1:11" ht="15.75" thickBot="1" x14ac:dyDescent="0.25">
      <c r="A177" s="146" t="s">
        <v>222</v>
      </c>
      <c r="B177" s="132"/>
      <c r="C177" s="132"/>
      <c r="D177" s="136"/>
      <c r="E177" s="136"/>
      <c r="F177" s="136"/>
      <c r="G177" s="106"/>
      <c r="K177"/>
    </row>
    <row r="178" spans="1:11" ht="24.75" thickBot="1" x14ac:dyDescent="0.25">
      <c r="A178" s="118" t="s">
        <v>154</v>
      </c>
      <c r="B178" s="119" t="s">
        <v>155</v>
      </c>
      <c r="C178" s="119" t="s">
        <v>133</v>
      </c>
      <c r="D178" s="120" t="s">
        <v>156</v>
      </c>
      <c r="E178" s="120" t="s">
        <v>227</v>
      </c>
      <c r="F178" s="103"/>
      <c r="G178" s="106"/>
      <c r="I178" s="72"/>
      <c r="J178"/>
      <c r="K178"/>
    </row>
    <row r="179" spans="1:11" x14ac:dyDescent="0.2">
      <c r="A179" s="149" t="s">
        <v>158</v>
      </c>
      <c r="B179" s="122" t="s">
        <v>159</v>
      </c>
      <c r="C179" s="121">
        <v>0.33333333333333331</v>
      </c>
      <c r="D179" s="123">
        <v>60</v>
      </c>
      <c r="E179" s="123">
        <f>C179*D179</f>
        <v>20</v>
      </c>
      <c r="F179" s="189"/>
      <c r="G179" s="106"/>
      <c r="K179"/>
    </row>
    <row r="180" spans="1:11" x14ac:dyDescent="0.2">
      <c r="A180" s="149" t="s">
        <v>160</v>
      </c>
      <c r="B180" s="122" t="s">
        <v>159</v>
      </c>
      <c r="C180" s="121">
        <v>0.5</v>
      </c>
      <c r="D180" s="123">
        <v>36</v>
      </c>
      <c r="E180" s="123">
        <f t="shared" ref="E180:E188" si="9">C180*D180</f>
        <v>18</v>
      </c>
      <c r="F180" s="189"/>
      <c r="G180" s="106"/>
      <c r="K180"/>
    </row>
    <row r="181" spans="1:11" x14ac:dyDescent="0.2">
      <c r="A181" s="150" t="s">
        <v>208</v>
      </c>
      <c r="B181" s="122" t="s">
        <v>159</v>
      </c>
      <c r="C181" s="121">
        <v>0.16666666666666666</v>
      </c>
      <c r="D181" s="123">
        <v>31</v>
      </c>
      <c r="E181" s="123">
        <f t="shared" si="9"/>
        <v>5.1666666666666661</v>
      </c>
      <c r="F181" s="189"/>
      <c r="G181" s="106"/>
      <c r="K181"/>
    </row>
    <row r="182" spans="1:11" ht="38.25" x14ac:dyDescent="0.2">
      <c r="A182" s="149" t="s">
        <v>161</v>
      </c>
      <c r="B182" s="122" t="s">
        <v>162</v>
      </c>
      <c r="C182" s="121">
        <v>0.33333333333333331</v>
      </c>
      <c r="D182" s="123">
        <v>51</v>
      </c>
      <c r="E182" s="123">
        <f t="shared" si="9"/>
        <v>17</v>
      </c>
      <c r="F182" s="189"/>
      <c r="G182" s="106"/>
      <c r="K182"/>
    </row>
    <row r="183" spans="1:11" ht="38.25" x14ac:dyDescent="0.2">
      <c r="A183" s="149" t="s">
        <v>163</v>
      </c>
      <c r="B183" s="122" t="s">
        <v>159</v>
      </c>
      <c r="C183" s="121">
        <v>8.3333333333333329E-2</v>
      </c>
      <c r="D183" s="123">
        <v>41</v>
      </c>
      <c r="E183" s="123">
        <f t="shared" si="9"/>
        <v>3.4166666666666665</v>
      </c>
      <c r="F183" s="189"/>
      <c r="G183" s="106"/>
      <c r="K183"/>
    </row>
    <row r="184" spans="1:11" x14ac:dyDescent="0.2">
      <c r="A184" s="151" t="s">
        <v>164</v>
      </c>
      <c r="B184" s="124" t="s">
        <v>159</v>
      </c>
      <c r="C184" s="121">
        <v>8.3333333333333329E-2</v>
      </c>
      <c r="D184" s="123">
        <v>72</v>
      </c>
      <c r="E184" s="123">
        <f t="shared" si="9"/>
        <v>6</v>
      </c>
      <c r="F184" s="190"/>
      <c r="G184" s="106"/>
      <c r="K184"/>
    </row>
    <row r="185" spans="1:11" x14ac:dyDescent="0.2">
      <c r="A185" s="149" t="s">
        <v>165</v>
      </c>
      <c r="B185" s="122" t="s">
        <v>162</v>
      </c>
      <c r="C185" s="121">
        <v>1</v>
      </c>
      <c r="D185" s="123">
        <v>20</v>
      </c>
      <c r="E185" s="123">
        <f t="shared" si="9"/>
        <v>20</v>
      </c>
      <c r="F185" s="189"/>
      <c r="G185" s="106"/>
      <c r="K185"/>
    </row>
    <row r="186" spans="1:11" ht="36" x14ac:dyDescent="0.2">
      <c r="A186" s="152" t="s">
        <v>166</v>
      </c>
      <c r="B186" s="122" t="s">
        <v>159</v>
      </c>
      <c r="C186" s="121">
        <v>3.3333333333333333E-2</v>
      </c>
      <c r="D186" s="123">
        <v>62.9</v>
      </c>
      <c r="E186" s="123">
        <f t="shared" si="9"/>
        <v>2.0966666666666667</v>
      </c>
      <c r="F186" s="189"/>
      <c r="G186" s="106"/>
      <c r="K186"/>
    </row>
    <row r="187" spans="1:11" ht="25.5" x14ac:dyDescent="0.2">
      <c r="A187" s="149" t="s">
        <v>167</v>
      </c>
      <c r="B187" s="122" t="s">
        <v>168</v>
      </c>
      <c r="C187" s="121">
        <v>1</v>
      </c>
      <c r="D187" s="123">
        <v>30</v>
      </c>
      <c r="E187" s="123">
        <f t="shared" si="9"/>
        <v>30</v>
      </c>
      <c r="F187" s="189"/>
      <c r="G187" s="106"/>
      <c r="K187"/>
    </row>
    <row r="188" spans="1:11" x14ac:dyDescent="0.2">
      <c r="A188" s="153" t="s">
        <v>191</v>
      </c>
      <c r="B188" s="102"/>
      <c r="C188" s="102"/>
      <c r="D188" s="102"/>
      <c r="E188" s="123">
        <f t="shared" si="9"/>
        <v>0</v>
      </c>
      <c r="F188" s="103"/>
      <c r="G188" s="106"/>
      <c r="K188"/>
    </row>
    <row r="189" spans="1:11" x14ac:dyDescent="0.2">
      <c r="A189" s="391" t="s">
        <v>320</v>
      </c>
      <c r="B189" s="392"/>
      <c r="C189" s="392"/>
      <c r="D189" s="393"/>
      <c r="E189" s="131">
        <f>SUM(E179:E187)</f>
        <v>121.67999999999999</v>
      </c>
      <c r="F189" s="189"/>
      <c r="G189" s="106"/>
      <c r="K189"/>
    </row>
    <row r="190" spans="1:11" x14ac:dyDescent="0.2">
      <c r="A190" s="148"/>
      <c r="B190" s="132"/>
      <c r="C190" s="132"/>
      <c r="D190" s="136"/>
      <c r="E190" s="136"/>
      <c r="F190" s="103"/>
      <c r="G190" s="106"/>
      <c r="I190" s="72"/>
      <c r="J190"/>
      <c r="K190"/>
    </row>
    <row r="191" spans="1:11" x14ac:dyDescent="0.2">
      <c r="A191" s="148"/>
      <c r="B191" s="132"/>
      <c r="C191" s="132"/>
      <c r="D191" s="136"/>
      <c r="E191" s="136"/>
      <c r="F191" s="136"/>
      <c r="G191" s="106"/>
      <c r="K191"/>
    </row>
    <row r="192" spans="1:11" ht="15.75" thickBot="1" x14ac:dyDescent="0.25">
      <c r="A192" s="146" t="s">
        <v>223</v>
      </c>
      <c r="B192" s="132"/>
      <c r="C192" s="132"/>
      <c r="D192" s="136"/>
      <c r="E192" s="136"/>
      <c r="F192" s="136"/>
      <c r="G192" s="106"/>
      <c r="K192"/>
    </row>
    <row r="193" spans="1:11" ht="36.75" thickBot="1" x14ac:dyDescent="0.25">
      <c r="A193" s="109" t="s">
        <v>154</v>
      </c>
      <c r="B193" s="110" t="s">
        <v>155</v>
      </c>
      <c r="C193" s="110" t="s">
        <v>133</v>
      </c>
      <c r="D193" s="120" t="s">
        <v>156</v>
      </c>
      <c r="E193" s="120" t="s">
        <v>226</v>
      </c>
      <c r="F193" s="103"/>
      <c r="G193" s="106"/>
      <c r="I193" s="72"/>
      <c r="J193"/>
      <c r="K193"/>
    </row>
    <row r="194" spans="1:11" x14ac:dyDescent="0.2">
      <c r="A194" s="161" t="s">
        <v>158</v>
      </c>
      <c r="B194" s="115" t="s">
        <v>159</v>
      </c>
      <c r="C194" s="113">
        <v>0.16666666666666666</v>
      </c>
      <c r="D194" s="116">
        <v>60</v>
      </c>
      <c r="E194" s="116">
        <f>C194*D194</f>
        <v>10</v>
      </c>
      <c r="F194" s="136"/>
      <c r="G194" s="106"/>
      <c r="K194"/>
    </row>
    <row r="195" spans="1:11" x14ac:dyDescent="0.2">
      <c r="A195" s="161" t="s">
        <v>160</v>
      </c>
      <c r="B195" s="115" t="s">
        <v>159</v>
      </c>
      <c r="C195" s="113">
        <v>0.33333333333333331</v>
      </c>
      <c r="D195" s="116">
        <v>36</v>
      </c>
      <c r="E195" s="116">
        <f t="shared" ref="E195:E200" si="10">C195*D195</f>
        <v>12</v>
      </c>
      <c r="F195" s="136"/>
      <c r="G195" s="106"/>
      <c r="K195"/>
    </row>
    <row r="196" spans="1:11" ht="38.25" x14ac:dyDescent="0.2">
      <c r="A196" s="158" t="s">
        <v>161</v>
      </c>
      <c r="B196" s="115" t="s">
        <v>162</v>
      </c>
      <c r="C196" s="113">
        <v>0.16666666666666666</v>
      </c>
      <c r="D196" s="116">
        <v>51</v>
      </c>
      <c r="E196" s="116">
        <f t="shared" si="10"/>
        <v>8.5</v>
      </c>
      <c r="F196" s="136"/>
      <c r="G196" s="106"/>
      <c r="K196"/>
    </row>
    <row r="197" spans="1:11" ht="38.25" x14ac:dyDescent="0.2">
      <c r="A197" s="161" t="s">
        <v>163</v>
      </c>
      <c r="B197" s="115" t="s">
        <v>159</v>
      </c>
      <c r="C197" s="113">
        <v>8.3333333333333329E-2</v>
      </c>
      <c r="D197" s="116">
        <v>41</v>
      </c>
      <c r="E197" s="116">
        <f t="shared" si="10"/>
        <v>3.4166666666666665</v>
      </c>
      <c r="F197" s="136"/>
      <c r="G197" s="106"/>
      <c r="K197"/>
    </row>
    <row r="198" spans="1:11" ht="25.5" x14ac:dyDescent="0.2">
      <c r="A198" s="161" t="s">
        <v>167</v>
      </c>
      <c r="B198" s="115" t="s">
        <v>168</v>
      </c>
      <c r="C198" s="113">
        <v>0.5</v>
      </c>
      <c r="D198" s="116">
        <v>30</v>
      </c>
      <c r="E198" s="116">
        <f t="shared" si="10"/>
        <v>15</v>
      </c>
      <c r="F198" s="136"/>
      <c r="G198" s="106"/>
      <c r="K198"/>
    </row>
    <row r="199" spans="1:11" ht="25.5" x14ac:dyDescent="0.2">
      <c r="A199" s="158" t="s">
        <v>224</v>
      </c>
      <c r="B199" s="188" t="s">
        <v>159</v>
      </c>
      <c r="C199" s="344">
        <v>0.16666666666666666</v>
      </c>
      <c r="D199" s="345">
        <v>30</v>
      </c>
      <c r="E199" s="116">
        <f t="shared" si="10"/>
        <v>5</v>
      </c>
      <c r="F199" s="136"/>
      <c r="G199" s="106"/>
      <c r="K199"/>
    </row>
    <row r="200" spans="1:11" x14ac:dyDescent="0.2">
      <c r="A200" s="158" t="s">
        <v>191</v>
      </c>
      <c r="B200" s="115"/>
      <c r="C200" s="117"/>
      <c r="D200" s="116"/>
      <c r="E200" s="116">
        <f t="shared" si="10"/>
        <v>0</v>
      </c>
      <c r="F200" s="136"/>
      <c r="G200" s="106"/>
      <c r="K200"/>
    </row>
    <row r="201" spans="1:11" x14ac:dyDescent="0.2">
      <c r="A201" s="368" t="s">
        <v>225</v>
      </c>
      <c r="B201" s="369"/>
      <c r="C201" s="369"/>
      <c r="D201" s="370"/>
      <c r="E201" s="133">
        <f>SUM(E194:E200)</f>
        <v>53.916666666666664</v>
      </c>
      <c r="F201" s="136"/>
      <c r="G201" s="106"/>
      <c r="K201"/>
    </row>
    <row r="202" spans="1:11" x14ac:dyDescent="0.2">
      <c r="A202" s="148"/>
      <c r="B202" s="132"/>
      <c r="C202" s="132"/>
      <c r="D202" s="136"/>
      <c r="E202" s="136"/>
      <c r="F202" s="103"/>
      <c r="G202" s="106"/>
      <c r="I202" s="72"/>
      <c r="J202"/>
      <c r="K202"/>
    </row>
    <row r="203" spans="1:11" ht="15.75" thickBot="1" x14ac:dyDescent="0.25">
      <c r="A203" s="146" t="s">
        <v>207</v>
      </c>
      <c r="B203" s="132"/>
      <c r="C203" s="132"/>
      <c r="D203" s="136"/>
      <c r="E203" s="136"/>
      <c r="F203" s="136"/>
      <c r="G203" s="106"/>
      <c r="K203"/>
    </row>
    <row r="204" spans="1:11" ht="36.75" thickBot="1" x14ac:dyDescent="0.25">
      <c r="A204" s="109" t="s">
        <v>154</v>
      </c>
      <c r="B204" s="110" t="s">
        <v>155</v>
      </c>
      <c r="C204" s="110" t="s">
        <v>133</v>
      </c>
      <c r="D204" s="120" t="s">
        <v>156</v>
      </c>
      <c r="E204" s="120" t="s">
        <v>195</v>
      </c>
      <c r="F204" s="103"/>
      <c r="G204" s="106"/>
      <c r="K204"/>
    </row>
    <row r="205" spans="1:11" x14ac:dyDescent="0.2">
      <c r="A205" s="154" t="s">
        <v>158</v>
      </c>
      <c r="B205" s="115" t="s">
        <v>159</v>
      </c>
      <c r="C205" s="113">
        <v>0.16666666666666666</v>
      </c>
      <c r="D205" s="116">
        <v>60</v>
      </c>
      <c r="E205" s="116">
        <f>C205*D205</f>
        <v>10</v>
      </c>
      <c r="F205" s="136"/>
      <c r="G205" s="106"/>
      <c r="K205"/>
    </row>
    <row r="206" spans="1:11" x14ac:dyDescent="0.2">
      <c r="A206" s="161" t="s">
        <v>160</v>
      </c>
      <c r="B206" s="115" t="s">
        <v>159</v>
      </c>
      <c r="C206" s="113">
        <v>0.33333333333333331</v>
      </c>
      <c r="D206" s="116">
        <v>36</v>
      </c>
      <c r="E206" s="116">
        <f t="shared" ref="E206:E210" si="11">C206*D206</f>
        <v>12</v>
      </c>
      <c r="F206" s="136"/>
      <c r="G206" s="106"/>
      <c r="K206"/>
    </row>
    <row r="207" spans="1:11" ht="38.25" x14ac:dyDescent="0.2">
      <c r="A207" s="161" t="s">
        <v>161</v>
      </c>
      <c r="B207" s="115" t="s">
        <v>162</v>
      </c>
      <c r="C207" s="113">
        <v>0.16666666666666666</v>
      </c>
      <c r="D207" s="116">
        <v>51</v>
      </c>
      <c r="E207" s="116">
        <f t="shared" si="11"/>
        <v>8.5</v>
      </c>
      <c r="F207" s="136"/>
      <c r="G207" s="106"/>
      <c r="K207"/>
    </row>
    <row r="208" spans="1:11" ht="38.25" x14ac:dyDescent="0.2">
      <c r="A208" s="161" t="s">
        <v>163</v>
      </c>
      <c r="B208" s="115" t="s">
        <v>159</v>
      </c>
      <c r="C208" s="113">
        <v>8.3333333333333329E-2</v>
      </c>
      <c r="D208" s="116">
        <v>41</v>
      </c>
      <c r="E208" s="116">
        <f t="shared" si="11"/>
        <v>3.4166666666666665</v>
      </c>
      <c r="F208" s="136"/>
      <c r="G208" s="106"/>
      <c r="K208"/>
    </row>
    <row r="209" spans="1:11" ht="25.5" x14ac:dyDescent="0.2">
      <c r="A209" s="161" t="s">
        <v>167</v>
      </c>
      <c r="B209" s="115" t="s">
        <v>168</v>
      </c>
      <c r="C209" s="113">
        <v>0.5</v>
      </c>
      <c r="D209" s="116">
        <v>30</v>
      </c>
      <c r="E209" s="116">
        <f t="shared" si="11"/>
        <v>15</v>
      </c>
      <c r="F209" s="136"/>
      <c r="G209" s="106"/>
      <c r="K209"/>
    </row>
    <row r="210" spans="1:11" x14ac:dyDescent="0.2">
      <c r="A210" s="155" t="s">
        <v>191</v>
      </c>
      <c r="B210" s="115"/>
      <c r="C210" s="117"/>
      <c r="D210" s="116"/>
      <c r="E210" s="116">
        <f t="shared" si="11"/>
        <v>0</v>
      </c>
      <c r="F210" s="136"/>
      <c r="G210" s="106"/>
      <c r="K210"/>
    </row>
    <row r="211" spans="1:11" x14ac:dyDescent="0.2">
      <c r="A211" s="368" t="s">
        <v>192</v>
      </c>
      <c r="B211" s="369"/>
      <c r="C211" s="369"/>
      <c r="D211" s="370"/>
      <c r="E211" s="133">
        <f>SUM(E205:E210)</f>
        <v>48.916666666666664</v>
      </c>
      <c r="F211" s="136"/>
      <c r="G211" s="106"/>
      <c r="K211"/>
    </row>
    <row r="212" spans="1:11" ht="13.5" thickBot="1" x14ac:dyDescent="0.25">
      <c r="A212" s="194"/>
      <c r="B212" s="195"/>
      <c r="C212" s="195"/>
      <c r="D212" s="196"/>
      <c r="E212" s="196"/>
      <c r="F212" s="156"/>
      <c r="G212" s="143"/>
      <c r="K212"/>
    </row>
    <row r="213" spans="1:11" ht="13.5" thickBot="1" x14ac:dyDescent="0.25">
      <c r="A213" s="103"/>
      <c r="B213" s="103"/>
      <c r="C213" s="103"/>
      <c r="D213" s="103"/>
      <c r="E213" s="103"/>
      <c r="F213" s="136"/>
      <c r="G213" s="103"/>
      <c r="K213"/>
    </row>
    <row r="214" spans="1:11" x14ac:dyDescent="0.2">
      <c r="A214" s="145"/>
      <c r="B214" s="141"/>
      <c r="C214" s="141"/>
      <c r="D214" s="141"/>
      <c r="E214" s="141"/>
      <c r="F214" s="204"/>
      <c r="G214" s="103"/>
      <c r="K214"/>
    </row>
    <row r="215" spans="1:11" ht="15" x14ac:dyDescent="0.2">
      <c r="A215" s="146" t="s">
        <v>228</v>
      </c>
      <c r="B215" s="132"/>
      <c r="C215" s="132"/>
      <c r="D215" s="136"/>
      <c r="E215" s="136"/>
      <c r="F215" s="106"/>
      <c r="G215" s="103"/>
      <c r="I215" s="72"/>
      <c r="J215"/>
      <c r="K215"/>
    </row>
    <row r="216" spans="1:11" ht="15" x14ac:dyDescent="0.2">
      <c r="A216" s="146"/>
      <c r="B216" s="132"/>
      <c r="C216" s="132"/>
      <c r="D216" s="136"/>
      <c r="E216" s="136"/>
      <c r="F216" s="106"/>
      <c r="G216" s="103"/>
      <c r="I216" s="72"/>
      <c r="J216"/>
      <c r="K216"/>
    </row>
    <row r="217" spans="1:11" x14ac:dyDescent="0.2">
      <c r="A217" s="157" t="s">
        <v>229</v>
      </c>
      <c r="B217" s="132"/>
      <c r="C217" s="132"/>
      <c r="D217" s="136"/>
      <c r="E217" s="136"/>
      <c r="F217" s="147"/>
      <c r="G217" s="103"/>
      <c r="K217"/>
    </row>
    <row r="218" spans="1:11" x14ac:dyDescent="0.2">
      <c r="A218" s="157"/>
      <c r="B218" s="132"/>
      <c r="C218" s="132"/>
      <c r="D218" s="136"/>
      <c r="E218" s="136"/>
      <c r="F218" s="106"/>
      <c r="G218" s="103"/>
      <c r="I218" s="72"/>
      <c r="J218"/>
      <c r="K218"/>
    </row>
    <row r="219" spans="1:11" x14ac:dyDescent="0.2">
      <c r="A219" s="371" t="s">
        <v>230</v>
      </c>
      <c r="B219" s="372"/>
      <c r="C219" s="174">
        <v>1</v>
      </c>
      <c r="D219" s="136"/>
      <c r="E219" s="136"/>
      <c r="F219" s="147"/>
      <c r="G219" s="103"/>
      <c r="K219"/>
    </row>
    <row r="220" spans="1:11" ht="26.25" customHeight="1" x14ac:dyDescent="0.2">
      <c r="A220" s="373" t="s">
        <v>231</v>
      </c>
      <c r="B220" s="374"/>
      <c r="C220" s="175">
        <v>150000</v>
      </c>
      <c r="D220" s="136"/>
      <c r="E220" s="136"/>
      <c r="F220" s="147"/>
      <c r="G220" s="103"/>
      <c r="K220"/>
    </row>
    <row r="221" spans="1:11" x14ac:dyDescent="0.2">
      <c r="A221" s="373" t="s">
        <v>232</v>
      </c>
      <c r="B221" s="374"/>
      <c r="C221" s="176">
        <v>100</v>
      </c>
      <c r="D221" s="136"/>
      <c r="E221" s="136"/>
      <c r="F221" s="147"/>
      <c r="G221" s="201"/>
      <c r="K221"/>
    </row>
    <row r="222" spans="1:11" x14ac:dyDescent="0.2">
      <c r="A222" s="148"/>
      <c r="B222" s="132"/>
      <c r="C222" s="132"/>
      <c r="D222" s="136"/>
      <c r="E222" s="136"/>
      <c r="F222" s="106"/>
      <c r="G222" s="103"/>
      <c r="J222"/>
      <c r="K222"/>
    </row>
    <row r="223" spans="1:11" x14ac:dyDescent="0.2">
      <c r="A223" s="157" t="s">
        <v>210</v>
      </c>
      <c r="B223" s="132"/>
      <c r="C223" s="132"/>
      <c r="D223" s="136"/>
      <c r="E223" s="136"/>
      <c r="F223" s="160"/>
      <c r="G223" s="103"/>
      <c r="J223"/>
      <c r="K223"/>
    </row>
    <row r="224" spans="1:11" x14ac:dyDescent="0.2">
      <c r="A224" s="375" t="s">
        <v>218</v>
      </c>
      <c r="B224" s="376"/>
      <c r="C224" s="376"/>
      <c r="D224" s="177">
        <v>0.7</v>
      </c>
      <c r="E224" s="136"/>
      <c r="F224" s="106"/>
      <c r="G224" s="103"/>
      <c r="J224"/>
      <c r="K224"/>
    </row>
    <row r="225" spans="1:11" ht="36.75" thickBot="1" x14ac:dyDescent="0.25">
      <c r="A225" s="170" t="s">
        <v>154</v>
      </c>
      <c r="B225" s="171" t="s">
        <v>155</v>
      </c>
      <c r="C225" s="172" t="s">
        <v>212</v>
      </c>
      <c r="D225" s="173" t="s">
        <v>211</v>
      </c>
      <c r="E225" s="130" t="s">
        <v>194</v>
      </c>
      <c r="F225" s="147"/>
      <c r="G225" s="103"/>
      <c r="J225"/>
      <c r="K225"/>
    </row>
    <row r="226" spans="1:11" ht="38.25" x14ac:dyDescent="0.2">
      <c r="A226" s="158" t="s">
        <v>193</v>
      </c>
      <c r="B226" s="115" t="s">
        <v>3</v>
      </c>
      <c r="C226" s="134">
        <f>D224</f>
        <v>0.7</v>
      </c>
      <c r="D226" s="116">
        <f>C220*C226</f>
        <v>105000</v>
      </c>
      <c r="E226" s="133">
        <f>D226/60</f>
        <v>1750</v>
      </c>
      <c r="F226" s="147"/>
      <c r="G226" s="103"/>
      <c r="J226"/>
      <c r="K226"/>
    </row>
    <row r="227" spans="1:11" x14ac:dyDescent="0.2">
      <c r="A227" s="148"/>
      <c r="B227" s="132"/>
      <c r="C227" s="132"/>
      <c r="D227" s="136"/>
      <c r="E227" s="136"/>
      <c r="F227" s="106"/>
      <c r="G227" s="103"/>
      <c r="J227"/>
      <c r="K227"/>
    </row>
    <row r="228" spans="1:11" x14ac:dyDescent="0.2">
      <c r="A228" s="148"/>
      <c r="B228" s="132"/>
      <c r="C228" s="132"/>
      <c r="D228" s="136"/>
      <c r="E228" s="136"/>
      <c r="F228" s="147"/>
      <c r="G228" s="103"/>
      <c r="J228"/>
      <c r="K228"/>
    </row>
    <row r="229" spans="1:11" x14ac:dyDescent="0.2">
      <c r="A229" s="157" t="s">
        <v>196</v>
      </c>
      <c r="B229" s="132"/>
      <c r="C229" s="132"/>
      <c r="D229" s="136"/>
      <c r="E229" s="136"/>
      <c r="F229" s="147"/>
      <c r="G229" s="103"/>
      <c r="J229"/>
      <c r="K229"/>
    </row>
    <row r="230" spans="1:11" ht="13.5" thickBot="1" x14ac:dyDescent="0.25">
      <c r="A230" s="377" t="s">
        <v>219</v>
      </c>
      <c r="B230" s="378"/>
      <c r="C230" s="378"/>
      <c r="D230" s="379"/>
      <c r="E230" s="346">
        <v>2.1619999999999999E-3</v>
      </c>
      <c r="F230" s="163"/>
      <c r="G230" s="103"/>
      <c r="J230"/>
      <c r="K230"/>
    </row>
    <row r="231" spans="1:11" ht="24.75" thickBot="1" x14ac:dyDescent="0.25">
      <c r="A231" s="109" t="s">
        <v>154</v>
      </c>
      <c r="B231" s="110" t="s">
        <v>155</v>
      </c>
      <c r="C231" s="119" t="s">
        <v>213</v>
      </c>
      <c r="D231" s="111" t="s">
        <v>156</v>
      </c>
      <c r="E231" s="111" t="s">
        <v>194</v>
      </c>
      <c r="F231" s="147"/>
      <c r="G231" s="103"/>
      <c r="J231"/>
      <c r="K231"/>
    </row>
    <row r="232" spans="1:11" ht="38.25" x14ac:dyDescent="0.2">
      <c r="A232" s="161" t="s">
        <v>169</v>
      </c>
      <c r="B232" s="115" t="s">
        <v>3</v>
      </c>
      <c r="C232" s="347">
        <f>E230</f>
        <v>2.1619999999999999E-3</v>
      </c>
      <c r="D232" s="116">
        <f>C220</f>
        <v>150000</v>
      </c>
      <c r="E232" s="133">
        <f>D232*C232</f>
        <v>324.29999999999995</v>
      </c>
      <c r="F232" s="106"/>
      <c r="G232" s="103"/>
      <c r="J232"/>
      <c r="K232"/>
    </row>
    <row r="233" spans="1:11" x14ac:dyDescent="0.2">
      <c r="A233" s="148"/>
      <c r="B233" s="132"/>
      <c r="C233" s="129"/>
      <c r="D233" s="129"/>
      <c r="E233" s="129"/>
      <c r="F233" s="147"/>
      <c r="G233" s="103"/>
      <c r="J233"/>
      <c r="K233"/>
    </row>
    <row r="234" spans="1:11" x14ac:dyDescent="0.2">
      <c r="A234" s="148"/>
      <c r="B234" s="132"/>
      <c r="C234" s="132"/>
      <c r="D234" s="136"/>
      <c r="E234" s="136"/>
      <c r="F234" s="147"/>
      <c r="G234" s="103"/>
      <c r="J234"/>
      <c r="K234"/>
    </row>
    <row r="235" spans="1:11" ht="13.5" thickBot="1" x14ac:dyDescent="0.25">
      <c r="A235" s="157" t="s">
        <v>197</v>
      </c>
      <c r="B235" s="132"/>
      <c r="C235" s="132"/>
      <c r="D235" s="136"/>
      <c r="E235" s="136"/>
      <c r="F235" s="106"/>
      <c r="G235" s="103"/>
      <c r="J235"/>
      <c r="K235"/>
    </row>
    <row r="236" spans="1:11" ht="13.5" thickBot="1" x14ac:dyDescent="0.25">
      <c r="A236" s="109" t="s">
        <v>154</v>
      </c>
      <c r="B236" s="110" t="s">
        <v>155</v>
      </c>
      <c r="C236" s="110" t="s">
        <v>133</v>
      </c>
      <c r="D236" s="111" t="s">
        <v>156</v>
      </c>
      <c r="E236" s="111" t="s">
        <v>194</v>
      </c>
      <c r="F236" s="169"/>
      <c r="G236" s="103"/>
      <c r="J236"/>
      <c r="K236"/>
    </row>
    <row r="237" spans="1:11" ht="27" customHeight="1" x14ac:dyDescent="0.2">
      <c r="A237" s="161" t="s">
        <v>171</v>
      </c>
      <c r="B237" s="115" t="s">
        <v>159</v>
      </c>
      <c r="C237" s="191">
        <v>8.3333333333333329E-2</v>
      </c>
      <c r="D237" s="180">
        <v>2000</v>
      </c>
      <c r="E237" s="114">
        <f t="shared" ref="E237" si="12">D237*C237</f>
        <v>166.66666666666666</v>
      </c>
      <c r="F237" s="147"/>
      <c r="G237" s="103"/>
      <c r="J237"/>
      <c r="K237"/>
    </row>
    <row r="238" spans="1:11" x14ac:dyDescent="0.2">
      <c r="A238" s="368" t="s">
        <v>194</v>
      </c>
      <c r="B238" s="369"/>
      <c r="C238" s="369"/>
      <c r="D238" s="370"/>
      <c r="E238" s="133">
        <f>SUM(E237:E237)</f>
        <v>166.66666666666666</v>
      </c>
      <c r="F238" s="147"/>
      <c r="G238" s="103"/>
      <c r="K238"/>
    </row>
    <row r="239" spans="1:11" x14ac:dyDescent="0.2">
      <c r="A239" s="148"/>
      <c r="B239" s="132"/>
      <c r="C239" s="132"/>
      <c r="D239" s="136"/>
      <c r="E239" s="136"/>
      <c r="F239" s="147"/>
      <c r="G239" s="103"/>
      <c r="K239"/>
    </row>
    <row r="240" spans="1:11" x14ac:dyDescent="0.2">
      <c r="A240" s="148"/>
      <c r="B240" s="132"/>
      <c r="C240" s="132"/>
      <c r="D240" s="136"/>
      <c r="E240" s="136"/>
      <c r="F240" s="147"/>
      <c r="G240" s="103"/>
      <c r="K240"/>
    </row>
    <row r="241" spans="1:11" ht="13.5" thickBot="1" x14ac:dyDescent="0.25">
      <c r="A241" s="157" t="s">
        <v>198</v>
      </c>
      <c r="B241" s="164"/>
      <c r="C241" s="165"/>
      <c r="D241" s="136"/>
      <c r="E241" s="136"/>
      <c r="F241" s="147"/>
      <c r="G241" s="103"/>
      <c r="K241"/>
    </row>
    <row r="242" spans="1:11" ht="13.5" thickBot="1" x14ac:dyDescent="0.25">
      <c r="A242" s="109" t="s">
        <v>154</v>
      </c>
      <c r="B242" s="110" t="s">
        <v>155</v>
      </c>
      <c r="C242" s="110" t="s">
        <v>133</v>
      </c>
      <c r="D242" s="111" t="s">
        <v>156</v>
      </c>
      <c r="E242" s="111" t="s">
        <v>157</v>
      </c>
      <c r="F242" s="147"/>
      <c r="G242" s="103"/>
      <c r="K242"/>
    </row>
    <row r="243" spans="1:11" ht="38.25" x14ac:dyDescent="0.2">
      <c r="A243" s="159" t="s">
        <v>233</v>
      </c>
      <c r="B243" s="192" t="s">
        <v>234</v>
      </c>
      <c r="C243" s="181">
        <v>10</v>
      </c>
      <c r="D243" s="182">
        <v>2.93</v>
      </c>
      <c r="E243" s="135"/>
      <c r="F243" s="169" t="s">
        <v>215</v>
      </c>
      <c r="G243" s="202"/>
      <c r="K243"/>
    </row>
    <row r="244" spans="1:11" ht="25.5" x14ac:dyDescent="0.2">
      <c r="A244" s="161" t="s">
        <v>174</v>
      </c>
      <c r="B244" s="188" t="s">
        <v>235</v>
      </c>
      <c r="C244" s="127">
        <f>C221</f>
        <v>100</v>
      </c>
      <c r="D244" s="125">
        <f>D243*C243</f>
        <v>29.3</v>
      </c>
      <c r="E244" s="116">
        <f>C244*D244</f>
        <v>2930</v>
      </c>
      <c r="F244" s="106"/>
      <c r="G244" s="103"/>
      <c r="I244" s="72"/>
      <c r="J244"/>
      <c r="K244"/>
    </row>
    <row r="245" spans="1:11" ht="25.5" x14ac:dyDescent="0.2">
      <c r="A245" s="158" t="s">
        <v>236</v>
      </c>
      <c r="B245" s="188" t="s">
        <v>237</v>
      </c>
      <c r="C245" s="183">
        <v>6</v>
      </c>
      <c r="D245" s="180">
        <v>15.9</v>
      </c>
      <c r="E245" s="137"/>
      <c r="F245" s="147"/>
      <c r="G245" s="201"/>
      <c r="K245"/>
    </row>
    <row r="246" spans="1:11" ht="38.25" x14ac:dyDescent="0.2">
      <c r="A246" s="161" t="s">
        <v>177</v>
      </c>
      <c r="B246" s="188" t="s">
        <v>235</v>
      </c>
      <c r="C246" s="128">
        <f>C244</f>
        <v>100</v>
      </c>
      <c r="D246" s="126">
        <f>C245*D245/50</f>
        <v>1.9080000000000001</v>
      </c>
      <c r="E246" s="116">
        <f>D246*C246</f>
        <v>190.8</v>
      </c>
      <c r="F246" s="147"/>
      <c r="G246" s="103"/>
      <c r="K246"/>
    </row>
    <row r="247" spans="1:11" ht="38.25" x14ac:dyDescent="0.2">
      <c r="A247" s="158" t="s">
        <v>238</v>
      </c>
      <c r="B247" s="188" t="s">
        <v>237</v>
      </c>
      <c r="C247" s="183">
        <v>1</v>
      </c>
      <c r="D247" s="180">
        <v>13.6</v>
      </c>
      <c r="E247" s="137"/>
      <c r="F247" s="106"/>
      <c r="G247" s="103"/>
      <c r="I247" s="72"/>
      <c r="J247"/>
      <c r="K247"/>
    </row>
    <row r="248" spans="1:11" ht="38.25" x14ac:dyDescent="0.2">
      <c r="A248" s="161" t="s">
        <v>179</v>
      </c>
      <c r="B248" s="188" t="s">
        <v>235</v>
      </c>
      <c r="C248" s="128">
        <f>C244</f>
        <v>100</v>
      </c>
      <c r="D248" s="126">
        <f>D247*C247/50</f>
        <v>0.27200000000000002</v>
      </c>
      <c r="E248" s="116">
        <f>C248*D248</f>
        <v>27.200000000000003</v>
      </c>
      <c r="F248" s="147"/>
      <c r="G248" s="103"/>
      <c r="K248"/>
    </row>
    <row r="249" spans="1:11" ht="38.25" x14ac:dyDescent="0.2">
      <c r="A249" s="158" t="s">
        <v>239</v>
      </c>
      <c r="B249" s="188" t="s">
        <v>240</v>
      </c>
      <c r="C249" s="183">
        <v>3</v>
      </c>
      <c r="D249" s="180">
        <v>8.9</v>
      </c>
      <c r="E249" s="137"/>
      <c r="F249" s="106"/>
      <c r="G249" s="103"/>
      <c r="I249" s="72"/>
      <c r="J249"/>
      <c r="K249"/>
    </row>
    <row r="250" spans="1:11" ht="38.25" x14ac:dyDescent="0.2">
      <c r="A250" s="161" t="s">
        <v>181</v>
      </c>
      <c r="B250" s="115" t="s">
        <v>153</v>
      </c>
      <c r="C250" s="128">
        <f>C244</f>
        <v>100</v>
      </c>
      <c r="D250" s="126">
        <f>C249*D249/50</f>
        <v>0.53400000000000003</v>
      </c>
      <c r="E250" s="116">
        <f>C250*D250</f>
        <v>53.400000000000006</v>
      </c>
      <c r="F250" s="147"/>
      <c r="G250" s="103"/>
      <c r="K250"/>
    </row>
    <row r="251" spans="1:11" ht="25.5" x14ac:dyDescent="0.2">
      <c r="A251" s="158" t="s">
        <v>241</v>
      </c>
      <c r="B251" s="188" t="s">
        <v>242</v>
      </c>
      <c r="C251" s="184">
        <v>2</v>
      </c>
      <c r="D251" s="180">
        <v>13.75</v>
      </c>
      <c r="E251" s="137"/>
      <c r="F251" s="147"/>
      <c r="G251" s="103"/>
      <c r="K251"/>
    </row>
    <row r="252" spans="1:11" ht="25.5" x14ac:dyDescent="0.2">
      <c r="A252" s="161" t="s">
        <v>184</v>
      </c>
      <c r="B252" s="115" t="s">
        <v>153</v>
      </c>
      <c r="C252" s="128">
        <f>C246</f>
        <v>100</v>
      </c>
      <c r="D252" s="126">
        <f>C251*D251/50</f>
        <v>0.55000000000000004</v>
      </c>
      <c r="E252" s="116">
        <f>C252*D252</f>
        <v>55.000000000000007</v>
      </c>
      <c r="F252" s="147"/>
      <c r="G252" s="103"/>
      <c r="K252"/>
    </row>
    <row r="253" spans="1:11" x14ac:dyDescent="0.2">
      <c r="A253" s="380" t="s">
        <v>199</v>
      </c>
      <c r="B253" s="381"/>
      <c r="C253" s="381"/>
      <c r="D253" s="381"/>
      <c r="E253" s="138">
        <f>E252+E250+E248+E246+E244</f>
        <v>3256.4</v>
      </c>
      <c r="F253" s="147"/>
      <c r="G253" s="103"/>
      <c r="K253"/>
    </row>
    <row r="254" spans="1:11" x14ac:dyDescent="0.2">
      <c r="A254" s="148"/>
      <c r="B254" s="132"/>
      <c r="C254" s="132"/>
      <c r="D254" s="136"/>
      <c r="E254" s="136"/>
      <c r="F254" s="147"/>
      <c r="G254" s="103"/>
      <c r="K254"/>
    </row>
    <row r="255" spans="1:11" ht="13.5" thickBot="1" x14ac:dyDescent="0.25">
      <c r="A255" s="157" t="s">
        <v>200</v>
      </c>
      <c r="B255" s="132"/>
      <c r="C255" s="132"/>
      <c r="D255" s="136"/>
      <c r="E255" s="136"/>
      <c r="F255" s="147"/>
      <c r="G255" s="103"/>
      <c r="K255"/>
    </row>
    <row r="256" spans="1:11" ht="72.75" thickBot="1" x14ac:dyDescent="0.25">
      <c r="A256" s="109" t="s">
        <v>154</v>
      </c>
      <c r="B256" s="110" t="s">
        <v>155</v>
      </c>
      <c r="C256" s="119" t="s">
        <v>342</v>
      </c>
      <c r="D256" s="168" t="s">
        <v>217</v>
      </c>
      <c r="E256" s="111" t="s">
        <v>201</v>
      </c>
      <c r="F256" s="147"/>
      <c r="G256" s="103"/>
      <c r="K256"/>
    </row>
    <row r="257" spans="1:11" ht="38.25" x14ac:dyDescent="0.2">
      <c r="A257" s="161" t="s">
        <v>185</v>
      </c>
      <c r="B257" s="115" t="s">
        <v>3</v>
      </c>
      <c r="C257" s="193">
        <v>0.6</v>
      </c>
      <c r="D257" s="116">
        <f>C220*C257</f>
        <v>90000</v>
      </c>
      <c r="E257" s="133">
        <f>D257/60</f>
        <v>1500</v>
      </c>
      <c r="F257" s="106"/>
      <c r="G257" s="103"/>
      <c r="I257" s="72"/>
      <c r="J257"/>
      <c r="K257"/>
    </row>
    <row r="258" spans="1:11" x14ac:dyDescent="0.2">
      <c r="A258" s="148"/>
      <c r="B258" s="132"/>
      <c r="C258" s="132"/>
      <c r="D258" s="136"/>
      <c r="E258" s="136"/>
      <c r="F258" s="147"/>
      <c r="G258" s="103"/>
      <c r="K258"/>
    </row>
    <row r="259" spans="1:11" x14ac:dyDescent="0.2">
      <c r="A259" s="148"/>
      <c r="B259" s="132"/>
      <c r="C259" s="132"/>
      <c r="D259" s="136"/>
      <c r="E259" s="136"/>
      <c r="F259" s="147"/>
      <c r="G259" s="103"/>
      <c r="K259"/>
    </row>
    <row r="260" spans="1:11" ht="13.5" thickBot="1" x14ac:dyDescent="0.25">
      <c r="A260" s="157" t="s">
        <v>202</v>
      </c>
      <c r="B260" s="132"/>
      <c r="C260" s="132"/>
      <c r="D260" s="136"/>
      <c r="E260" s="136"/>
      <c r="F260" s="106"/>
      <c r="G260" s="103"/>
      <c r="I260" s="72"/>
      <c r="J260"/>
      <c r="K260"/>
    </row>
    <row r="261" spans="1:11" ht="13.5" thickBot="1" x14ac:dyDescent="0.25">
      <c r="A261" s="109" t="s">
        <v>154</v>
      </c>
      <c r="B261" s="110" t="s">
        <v>155</v>
      </c>
      <c r="C261" s="110" t="s">
        <v>133</v>
      </c>
      <c r="D261" s="111" t="s">
        <v>156</v>
      </c>
      <c r="E261" s="111" t="s">
        <v>134</v>
      </c>
      <c r="F261" s="147"/>
      <c r="G261" s="103"/>
      <c r="K261"/>
    </row>
    <row r="262" spans="1:11" ht="25.5" x14ac:dyDescent="0.2">
      <c r="A262" s="159" t="s">
        <v>203</v>
      </c>
      <c r="B262" s="112" t="s">
        <v>159</v>
      </c>
      <c r="C262" s="185">
        <v>4</v>
      </c>
      <c r="D262" s="179">
        <v>1800</v>
      </c>
      <c r="E262" s="114">
        <f>D262*C262</f>
        <v>7200</v>
      </c>
      <c r="F262" s="147"/>
      <c r="G262" s="201"/>
      <c r="K262"/>
    </row>
    <row r="263" spans="1:11" x14ac:dyDescent="0.2">
      <c r="A263" s="203" t="s">
        <v>260</v>
      </c>
      <c r="B263" s="192" t="s">
        <v>155</v>
      </c>
      <c r="C263" s="185">
        <v>4</v>
      </c>
      <c r="D263" s="179">
        <v>160</v>
      </c>
      <c r="E263" s="114">
        <f t="shared" ref="E263:E264" si="13">D263*C263</f>
        <v>640</v>
      </c>
      <c r="F263" s="147"/>
      <c r="G263" s="201"/>
      <c r="K263"/>
    </row>
    <row r="264" spans="1:11" x14ac:dyDescent="0.2">
      <c r="A264" s="203" t="s">
        <v>261</v>
      </c>
      <c r="B264" s="192" t="s">
        <v>155</v>
      </c>
      <c r="C264" s="185">
        <v>4</v>
      </c>
      <c r="D264" s="179">
        <v>110</v>
      </c>
      <c r="E264" s="114">
        <f t="shared" si="13"/>
        <v>440</v>
      </c>
      <c r="F264" s="147"/>
      <c r="G264" s="201"/>
      <c r="K264"/>
    </row>
    <row r="265" spans="1:11" ht="25.5" x14ac:dyDescent="0.2">
      <c r="A265" s="166" t="s">
        <v>186</v>
      </c>
      <c r="B265" s="112" t="s">
        <v>159</v>
      </c>
      <c r="C265" s="185">
        <v>12</v>
      </c>
      <c r="D265" s="179">
        <v>1200</v>
      </c>
      <c r="E265" s="114">
        <f>D265*C265</f>
        <v>14400</v>
      </c>
      <c r="F265" s="106"/>
      <c r="G265" s="201"/>
      <c r="K265"/>
    </row>
    <row r="266" spans="1:11" x14ac:dyDescent="0.2">
      <c r="A266" s="382" t="s">
        <v>220</v>
      </c>
      <c r="B266" s="383"/>
      <c r="C266" s="383"/>
      <c r="D266" s="383"/>
      <c r="E266" s="116">
        <f>SUM(E262:E265)</f>
        <v>22680</v>
      </c>
      <c r="F266" s="106"/>
      <c r="G266" s="103"/>
      <c r="K266"/>
    </row>
    <row r="267" spans="1:11" ht="13.5" thickBot="1" x14ac:dyDescent="0.25">
      <c r="A267" s="157"/>
      <c r="B267" s="132"/>
      <c r="C267" s="132"/>
      <c r="D267" s="136"/>
      <c r="E267" s="136"/>
      <c r="F267" s="106"/>
      <c r="G267" s="103"/>
      <c r="K267"/>
    </row>
    <row r="268" spans="1:11" ht="13.5" thickBot="1" x14ac:dyDescent="0.25">
      <c r="A268" s="109" t="s">
        <v>154</v>
      </c>
      <c r="B268" s="110" t="s">
        <v>155</v>
      </c>
      <c r="C268" s="110" t="s">
        <v>133</v>
      </c>
      <c r="D268" s="111" t="s">
        <v>156</v>
      </c>
      <c r="E268" s="111" t="s">
        <v>157</v>
      </c>
      <c r="F268" s="106"/>
      <c r="G268" s="103"/>
      <c r="K268"/>
    </row>
    <row r="269" spans="1:11" ht="38.25" x14ac:dyDescent="0.2">
      <c r="A269" s="158" t="s">
        <v>243</v>
      </c>
      <c r="B269" s="188" t="s">
        <v>244</v>
      </c>
      <c r="C269" s="186">
        <v>8000</v>
      </c>
      <c r="D269" s="116">
        <f>E266</f>
        <v>22680</v>
      </c>
      <c r="E269" s="116">
        <f>D269/C269</f>
        <v>2.835</v>
      </c>
      <c r="F269" s="106"/>
      <c r="G269" s="103"/>
      <c r="K269"/>
    </row>
    <row r="270" spans="1:11" ht="25.5" x14ac:dyDescent="0.2">
      <c r="A270" s="161" t="s">
        <v>189</v>
      </c>
      <c r="B270" s="188" t="s">
        <v>235</v>
      </c>
      <c r="C270" s="128">
        <f>C221</f>
        <v>100</v>
      </c>
      <c r="D270" s="116">
        <f>E269</f>
        <v>2.835</v>
      </c>
      <c r="E270" s="116">
        <f>D270*C270</f>
        <v>283.5</v>
      </c>
      <c r="F270" s="106"/>
      <c r="G270" s="103"/>
      <c r="K270"/>
    </row>
    <row r="271" spans="1:11" x14ac:dyDescent="0.2">
      <c r="A271" s="384" t="s">
        <v>189</v>
      </c>
      <c r="B271" s="385"/>
      <c r="C271" s="385"/>
      <c r="D271" s="385"/>
      <c r="E271" s="138">
        <f>E270</f>
        <v>283.5</v>
      </c>
      <c r="F271" s="106"/>
      <c r="G271" s="103"/>
      <c r="K271"/>
    </row>
    <row r="272" spans="1:11" x14ac:dyDescent="0.2">
      <c r="A272" s="148"/>
      <c r="B272" s="132"/>
      <c r="C272" s="132"/>
      <c r="D272" s="136"/>
      <c r="E272" s="136"/>
      <c r="F272" s="106"/>
      <c r="G272" s="103"/>
      <c r="K272"/>
    </row>
    <row r="273" spans="1:11" x14ac:dyDescent="0.2">
      <c r="A273" s="148"/>
      <c r="B273" s="132"/>
      <c r="C273" s="132"/>
      <c r="D273" s="136"/>
      <c r="E273" s="136"/>
      <c r="F273" s="106"/>
      <c r="G273" s="103"/>
      <c r="K273"/>
    </row>
    <row r="274" spans="1:11" x14ac:dyDescent="0.2">
      <c r="A274" s="388" t="str">
        <f>A217</f>
        <v>6 - A -  Máquinas =  Pá carregadeira ou retroescavadeira 4x4</v>
      </c>
      <c r="B274" s="389"/>
      <c r="C274" s="389"/>
      <c r="D274" s="389"/>
      <c r="E274" s="389"/>
      <c r="F274" s="390"/>
      <c r="G274" s="103"/>
      <c r="K274"/>
    </row>
    <row r="275" spans="1:11" x14ac:dyDescent="0.2">
      <c r="A275" s="386" t="s">
        <v>145</v>
      </c>
      <c r="B275" s="387"/>
      <c r="C275" s="387"/>
      <c r="D275" s="198" t="s">
        <v>204</v>
      </c>
      <c r="E275" s="103"/>
      <c r="F275" s="106"/>
      <c r="G275" s="103"/>
      <c r="K275"/>
    </row>
    <row r="276" spans="1:11" x14ac:dyDescent="0.2">
      <c r="A276" s="364" t="str">
        <f>A223</f>
        <v>2. Depreciação</v>
      </c>
      <c r="B276" s="365"/>
      <c r="C276" s="365"/>
      <c r="D276" s="144">
        <f>E226</f>
        <v>1750</v>
      </c>
      <c r="E276" s="103"/>
      <c r="F276" s="106"/>
      <c r="G276" s="103"/>
      <c r="K276"/>
    </row>
    <row r="277" spans="1:11" x14ac:dyDescent="0.2">
      <c r="A277" s="364" t="str">
        <f>A229</f>
        <v>2.  Remuneração do Capital  Investido</v>
      </c>
      <c r="B277" s="365"/>
      <c r="C277" s="365"/>
      <c r="D277" s="144">
        <f>E232</f>
        <v>324.29999999999995</v>
      </c>
      <c r="E277" s="103"/>
      <c r="F277" s="106"/>
      <c r="G277" s="103"/>
      <c r="K277"/>
    </row>
    <row r="278" spans="1:11" x14ac:dyDescent="0.2">
      <c r="A278" s="364" t="str">
        <f>A235</f>
        <v>3. Impostos e Seguros</v>
      </c>
      <c r="B278" s="365"/>
      <c r="C278" s="365"/>
      <c r="D278" s="144">
        <f>E238</f>
        <v>166.66666666666666</v>
      </c>
      <c r="E278" s="103"/>
      <c r="F278" s="106"/>
      <c r="G278" s="103"/>
      <c r="K278"/>
    </row>
    <row r="279" spans="1:11" x14ac:dyDescent="0.2">
      <c r="A279" s="364" t="str">
        <f>A241</f>
        <v>4. Consumos</v>
      </c>
      <c r="B279" s="365"/>
      <c r="C279" s="365"/>
      <c r="D279" s="144">
        <f>E253</f>
        <v>3256.4</v>
      </c>
      <c r="E279" s="103"/>
      <c r="F279" s="106"/>
      <c r="G279" s="103"/>
      <c r="K279"/>
    </row>
    <row r="280" spans="1:11" x14ac:dyDescent="0.2">
      <c r="A280" s="364" t="str">
        <f>A255</f>
        <v>5. Manutenção</v>
      </c>
      <c r="B280" s="365"/>
      <c r="C280" s="365"/>
      <c r="D280" s="144">
        <f>E257</f>
        <v>1500</v>
      </c>
      <c r="E280" s="103"/>
      <c r="F280" s="106"/>
      <c r="G280" s="103"/>
      <c r="K280"/>
    </row>
    <row r="281" spans="1:11" x14ac:dyDescent="0.2">
      <c r="A281" s="364" t="str">
        <f>A260</f>
        <v>6. Pneus</v>
      </c>
      <c r="B281" s="365"/>
      <c r="C281" s="365"/>
      <c r="D281" s="144">
        <f>E271</f>
        <v>283.5</v>
      </c>
      <c r="E281" s="103"/>
      <c r="F281" s="106"/>
      <c r="G281" s="103"/>
      <c r="K281"/>
    </row>
    <row r="282" spans="1:11" ht="15" x14ac:dyDescent="0.25">
      <c r="A282" s="366" t="s">
        <v>205</v>
      </c>
      <c r="B282" s="367"/>
      <c r="C282" s="367"/>
      <c r="D282" s="187">
        <f>SUM(D276:D281)</f>
        <v>7280.8666666666668</v>
      </c>
      <c r="E282" s="103"/>
      <c r="F282" s="106"/>
      <c r="G282" s="103"/>
      <c r="K282"/>
    </row>
    <row r="283" spans="1:11" ht="13.5" thickBot="1" x14ac:dyDescent="0.25">
      <c r="A283" s="107"/>
      <c r="B283" s="108"/>
      <c r="C283" s="108"/>
      <c r="D283" s="108"/>
      <c r="E283" s="108"/>
      <c r="F283" s="143"/>
      <c r="G283" s="103"/>
      <c r="K283"/>
    </row>
    <row r="284" spans="1:11" ht="13.5" thickBot="1" x14ac:dyDescent="0.25">
      <c r="A284" s="103"/>
      <c r="B284" s="103"/>
      <c r="C284" s="103"/>
      <c r="D284" s="103"/>
      <c r="E284" s="103"/>
      <c r="G284" s="103"/>
      <c r="K284"/>
    </row>
    <row r="285" spans="1:11" x14ac:dyDescent="0.2">
      <c r="A285" s="205"/>
      <c r="B285" s="206"/>
      <c r="C285" s="206"/>
      <c r="D285" s="207"/>
      <c r="E285" s="207"/>
      <c r="F285" s="142"/>
      <c r="G285" s="103"/>
      <c r="K285"/>
    </row>
    <row r="286" spans="1:11" x14ac:dyDescent="0.2">
      <c r="A286" s="157" t="s">
        <v>262</v>
      </c>
      <c r="B286" s="132"/>
      <c r="C286" s="132"/>
      <c r="D286" s="136"/>
      <c r="E286" s="136"/>
      <c r="F286" s="106"/>
      <c r="G286" s="103"/>
      <c r="K286"/>
    </row>
    <row r="287" spans="1:11" x14ac:dyDescent="0.2">
      <c r="A287" s="157"/>
      <c r="B287" s="132"/>
      <c r="C287" s="132"/>
      <c r="D287" s="136"/>
      <c r="E287" s="136"/>
      <c r="F287" s="106"/>
      <c r="G287" s="103"/>
      <c r="K287"/>
    </row>
    <row r="288" spans="1:11" x14ac:dyDescent="0.2">
      <c r="A288" s="371" t="s">
        <v>214</v>
      </c>
      <c r="B288" s="372"/>
      <c r="C288" s="174">
        <v>1</v>
      </c>
      <c r="D288" s="136"/>
      <c r="E288" s="136"/>
      <c r="F288" s="106"/>
      <c r="G288" s="103"/>
      <c r="J288"/>
      <c r="K288"/>
    </row>
    <row r="289" spans="1:11" ht="37.5" customHeight="1" x14ac:dyDescent="0.2">
      <c r="A289" s="373" t="s">
        <v>321</v>
      </c>
      <c r="B289" s="374"/>
      <c r="C289" s="175">
        <v>150000</v>
      </c>
      <c r="D289" s="136"/>
      <c r="E289" s="352"/>
      <c r="F289" s="106"/>
      <c r="G289" s="103"/>
      <c r="J289"/>
      <c r="K289"/>
    </row>
    <row r="290" spans="1:11" x14ac:dyDescent="0.2">
      <c r="A290" s="373" t="s">
        <v>209</v>
      </c>
      <c r="B290" s="374"/>
      <c r="C290" s="343">
        <v>1300</v>
      </c>
      <c r="D290" s="136"/>
      <c r="E290" s="353"/>
      <c r="F290" s="106"/>
      <c r="G290" s="103"/>
      <c r="J290"/>
      <c r="K290"/>
    </row>
    <row r="291" spans="1:11" x14ac:dyDescent="0.2">
      <c r="A291" s="148"/>
      <c r="B291" s="132"/>
      <c r="C291" s="132"/>
      <c r="D291" s="136"/>
      <c r="E291" s="136"/>
      <c r="F291" s="106"/>
      <c r="G291" s="103"/>
      <c r="J291"/>
      <c r="K291"/>
    </row>
    <row r="292" spans="1:11" x14ac:dyDescent="0.2">
      <c r="A292" s="157" t="s">
        <v>250</v>
      </c>
      <c r="B292" s="132"/>
      <c r="C292" s="132"/>
      <c r="D292" s="136"/>
      <c r="E292" s="136"/>
      <c r="F292" s="106"/>
      <c r="G292" s="103"/>
      <c r="J292"/>
      <c r="K292"/>
    </row>
    <row r="293" spans="1:11" x14ac:dyDescent="0.2">
      <c r="A293" s="384" t="s">
        <v>218</v>
      </c>
      <c r="B293" s="385"/>
      <c r="C293" s="385"/>
      <c r="D293" s="177">
        <v>0.7</v>
      </c>
      <c r="E293" s="136"/>
      <c r="F293" s="106"/>
      <c r="G293" s="103"/>
      <c r="J293"/>
      <c r="K293"/>
    </row>
    <row r="294" spans="1:11" ht="36.75" thickBot="1" x14ac:dyDescent="0.25">
      <c r="A294" s="170" t="s">
        <v>154</v>
      </c>
      <c r="B294" s="171" t="s">
        <v>155</v>
      </c>
      <c r="C294" s="172" t="s">
        <v>212</v>
      </c>
      <c r="D294" s="173" t="s">
        <v>211</v>
      </c>
      <c r="E294" s="130" t="s">
        <v>194</v>
      </c>
      <c r="F294" s="106"/>
      <c r="G294" s="103"/>
      <c r="J294"/>
      <c r="K294"/>
    </row>
    <row r="295" spans="1:11" ht="38.25" x14ac:dyDescent="0.2">
      <c r="A295" s="158" t="s">
        <v>193</v>
      </c>
      <c r="B295" s="115" t="s">
        <v>3</v>
      </c>
      <c r="C295" s="134">
        <f>D293</f>
        <v>0.7</v>
      </c>
      <c r="D295" s="116">
        <f>C289*C295</f>
        <v>105000</v>
      </c>
      <c r="E295" s="133">
        <f>D295/60</f>
        <v>1750</v>
      </c>
      <c r="F295" s="106"/>
      <c r="J295"/>
      <c r="K295"/>
    </row>
    <row r="296" spans="1:11" x14ac:dyDescent="0.2">
      <c r="A296" s="148"/>
      <c r="B296" s="132"/>
      <c r="C296" s="132"/>
      <c r="D296" s="136"/>
      <c r="E296" s="136"/>
      <c r="F296" s="106"/>
      <c r="J296"/>
      <c r="K296"/>
    </row>
    <row r="297" spans="1:11" x14ac:dyDescent="0.2">
      <c r="A297" s="148"/>
      <c r="B297" s="132"/>
      <c r="C297" s="132"/>
      <c r="D297" s="136"/>
      <c r="E297" s="136"/>
      <c r="F297" s="106"/>
      <c r="J297"/>
      <c r="K297"/>
    </row>
    <row r="298" spans="1:11" x14ac:dyDescent="0.2">
      <c r="A298" s="157" t="s">
        <v>196</v>
      </c>
      <c r="B298" s="132"/>
      <c r="C298" s="132"/>
      <c r="D298" s="136"/>
      <c r="E298" s="136"/>
      <c r="F298" s="106"/>
      <c r="J298"/>
      <c r="K298"/>
    </row>
    <row r="299" spans="1:11" ht="13.5" thickBot="1" x14ac:dyDescent="0.25">
      <c r="A299" s="377" t="s">
        <v>219</v>
      </c>
      <c r="B299" s="378"/>
      <c r="C299" s="378"/>
      <c r="D299" s="379"/>
      <c r="E299" s="346">
        <v>2.1619999999999999E-3</v>
      </c>
      <c r="F299" s="106"/>
      <c r="J299"/>
      <c r="K299"/>
    </row>
    <row r="300" spans="1:11" ht="24.75" thickBot="1" x14ac:dyDescent="0.25">
      <c r="A300" s="109" t="s">
        <v>154</v>
      </c>
      <c r="B300" s="110" t="s">
        <v>155</v>
      </c>
      <c r="C300" s="119" t="s">
        <v>213</v>
      </c>
      <c r="D300" s="111" t="s">
        <v>156</v>
      </c>
      <c r="E300" s="111" t="s">
        <v>194</v>
      </c>
      <c r="F300" s="106"/>
      <c r="J300"/>
      <c r="K300"/>
    </row>
    <row r="301" spans="1:11" ht="38.25" x14ac:dyDescent="0.2">
      <c r="A301" s="161" t="s">
        <v>169</v>
      </c>
      <c r="B301" s="115" t="s">
        <v>3</v>
      </c>
      <c r="C301" s="347">
        <f>E299</f>
        <v>2.1619999999999999E-3</v>
      </c>
      <c r="D301" s="116">
        <f>C289</f>
        <v>150000</v>
      </c>
      <c r="E301" s="133">
        <f>D301*C301</f>
        <v>324.29999999999995</v>
      </c>
      <c r="F301" s="106"/>
    </row>
    <row r="302" spans="1:11" x14ac:dyDescent="0.2">
      <c r="A302" s="148"/>
      <c r="B302" s="132"/>
      <c r="C302" s="129"/>
      <c r="D302" s="129"/>
      <c r="E302" s="129"/>
      <c r="F302" s="106"/>
    </row>
    <row r="303" spans="1:11" x14ac:dyDescent="0.2">
      <c r="A303" s="148"/>
      <c r="B303" s="132"/>
      <c r="C303" s="132"/>
      <c r="D303" s="136"/>
      <c r="E303" s="136"/>
      <c r="F303" s="106"/>
    </row>
    <row r="304" spans="1:11" ht="13.5" thickBot="1" x14ac:dyDescent="0.25">
      <c r="A304" s="157" t="s">
        <v>197</v>
      </c>
      <c r="B304" s="132"/>
      <c r="C304" s="132"/>
      <c r="D304" s="136"/>
      <c r="E304" s="136"/>
      <c r="F304" s="106"/>
    </row>
    <row r="305" spans="1:6" ht="13.5" thickBot="1" x14ac:dyDescent="0.25">
      <c r="A305" s="109" t="s">
        <v>154</v>
      </c>
      <c r="B305" s="110" t="s">
        <v>155</v>
      </c>
      <c r="C305" s="110" t="s">
        <v>133</v>
      </c>
      <c r="D305" s="111" t="s">
        <v>156</v>
      </c>
      <c r="E305" s="111" t="s">
        <v>194</v>
      </c>
      <c r="F305" s="106"/>
    </row>
    <row r="306" spans="1:6" x14ac:dyDescent="0.2">
      <c r="A306" s="162" t="s">
        <v>170</v>
      </c>
      <c r="B306" s="112" t="s">
        <v>159</v>
      </c>
      <c r="C306" s="178">
        <v>8.3333333333333329E-2</v>
      </c>
      <c r="D306" s="179">
        <f>C289*0.01</f>
        <v>1500</v>
      </c>
      <c r="E306" s="114">
        <f>D306*C306</f>
        <v>125</v>
      </c>
      <c r="F306" s="106"/>
    </row>
    <row r="307" spans="1:6" ht="38.25" x14ac:dyDescent="0.2">
      <c r="A307" s="158" t="s">
        <v>249</v>
      </c>
      <c r="B307" s="115" t="s">
        <v>159</v>
      </c>
      <c r="C307" s="178">
        <v>8.3333333333333329E-2</v>
      </c>
      <c r="D307" s="180">
        <v>183.13</v>
      </c>
      <c r="E307" s="114">
        <f t="shared" ref="E307:E308" si="14">D307*C307</f>
        <v>15.260833333333332</v>
      </c>
      <c r="F307" s="106"/>
    </row>
    <row r="308" spans="1:6" ht="25.5" x14ac:dyDescent="0.2">
      <c r="A308" s="161" t="s">
        <v>171</v>
      </c>
      <c r="B308" s="115" t="s">
        <v>159</v>
      </c>
      <c r="C308" s="178">
        <v>8.3333333333333329E-2</v>
      </c>
      <c r="D308" s="180">
        <v>2000</v>
      </c>
      <c r="E308" s="114">
        <f t="shared" si="14"/>
        <v>166.66666666666666</v>
      </c>
      <c r="F308" s="106"/>
    </row>
    <row r="309" spans="1:6" x14ac:dyDescent="0.2">
      <c r="A309" s="368" t="s">
        <v>194</v>
      </c>
      <c r="B309" s="369"/>
      <c r="C309" s="369"/>
      <c r="D309" s="370"/>
      <c r="E309" s="133">
        <f>SUM(E306:E308)</f>
        <v>306.92750000000001</v>
      </c>
      <c r="F309" s="106"/>
    </row>
    <row r="310" spans="1:6" x14ac:dyDescent="0.2">
      <c r="A310" s="148"/>
      <c r="B310" s="132"/>
      <c r="C310" s="132"/>
      <c r="D310" s="136"/>
      <c r="E310" s="136"/>
      <c r="F310" s="106"/>
    </row>
    <row r="311" spans="1:6" x14ac:dyDescent="0.2">
      <c r="A311" s="148"/>
      <c r="B311" s="132"/>
      <c r="C311" s="132"/>
      <c r="D311" s="136"/>
      <c r="E311" s="136"/>
      <c r="F311" s="106"/>
    </row>
    <row r="312" spans="1:6" ht="13.5" thickBot="1" x14ac:dyDescent="0.25">
      <c r="A312" s="157" t="s">
        <v>198</v>
      </c>
      <c r="B312" s="164"/>
      <c r="C312" s="165"/>
      <c r="D312" s="136"/>
      <c r="E312" s="136"/>
      <c r="F312" s="106"/>
    </row>
    <row r="313" spans="1:6" ht="13.5" thickBot="1" x14ac:dyDescent="0.25">
      <c r="A313" s="109" t="s">
        <v>154</v>
      </c>
      <c r="B313" s="110" t="s">
        <v>155</v>
      </c>
      <c r="C313" s="110" t="s">
        <v>133</v>
      </c>
      <c r="D313" s="111" t="s">
        <v>156</v>
      </c>
      <c r="E313" s="111" t="s">
        <v>157</v>
      </c>
      <c r="F313" s="106"/>
    </row>
    <row r="314" spans="1:6" ht="38.25" x14ac:dyDescent="0.2">
      <c r="A314" s="166" t="s">
        <v>172</v>
      </c>
      <c r="B314" s="112" t="s">
        <v>173</v>
      </c>
      <c r="C314" s="181">
        <v>1.76875</v>
      </c>
      <c r="D314" s="182">
        <v>2.93</v>
      </c>
      <c r="E314" s="135"/>
      <c r="F314" s="106"/>
    </row>
    <row r="315" spans="1:6" ht="25.5" x14ac:dyDescent="0.2">
      <c r="A315" s="161" t="s">
        <v>174</v>
      </c>
      <c r="B315" s="115" t="s">
        <v>153</v>
      </c>
      <c r="C315" s="127">
        <f>C290</f>
        <v>1300</v>
      </c>
      <c r="D315" s="125">
        <f>D314/C314</f>
        <v>1.6565371024734983</v>
      </c>
      <c r="E315" s="116">
        <f>C315*D315</f>
        <v>2153.4982332155478</v>
      </c>
      <c r="F315" s="106"/>
    </row>
    <row r="316" spans="1:6" ht="38.25" x14ac:dyDescent="0.2">
      <c r="A316" s="161" t="s">
        <v>175</v>
      </c>
      <c r="B316" s="115" t="s">
        <v>176</v>
      </c>
      <c r="C316" s="183">
        <v>6</v>
      </c>
      <c r="D316" s="180">
        <v>15.9</v>
      </c>
      <c r="E316" s="137"/>
      <c r="F316" s="106"/>
    </row>
    <row r="317" spans="1:6" ht="38.25" x14ac:dyDescent="0.2">
      <c r="A317" s="161" t="s">
        <v>177</v>
      </c>
      <c r="B317" s="115" t="s">
        <v>153</v>
      </c>
      <c r="C317" s="128">
        <f>C315</f>
        <v>1300</v>
      </c>
      <c r="D317" s="126">
        <f>C316*D316/1000</f>
        <v>9.5400000000000013E-2</v>
      </c>
      <c r="E317" s="116">
        <f>C317*D317</f>
        <v>124.02000000000001</v>
      </c>
      <c r="F317" s="106"/>
    </row>
    <row r="318" spans="1:6" ht="38.25" x14ac:dyDescent="0.2">
      <c r="A318" s="161" t="s">
        <v>178</v>
      </c>
      <c r="B318" s="115" t="s">
        <v>176</v>
      </c>
      <c r="C318" s="183">
        <v>1</v>
      </c>
      <c r="D318" s="180">
        <v>13.6</v>
      </c>
      <c r="E318" s="137"/>
      <c r="F318" s="106"/>
    </row>
    <row r="319" spans="1:6" ht="38.25" x14ac:dyDescent="0.2">
      <c r="A319" s="161" t="s">
        <v>179</v>
      </c>
      <c r="B319" s="115" t="s">
        <v>153</v>
      </c>
      <c r="C319" s="128">
        <f>C315</f>
        <v>1300</v>
      </c>
      <c r="D319" s="126">
        <f>D318*C318/1000</f>
        <v>1.3599999999999999E-2</v>
      </c>
      <c r="E319" s="116">
        <f>C319*D319</f>
        <v>17.68</v>
      </c>
      <c r="F319" s="106"/>
    </row>
    <row r="320" spans="1:6" ht="38.25" x14ac:dyDescent="0.2">
      <c r="A320" s="161" t="s">
        <v>180</v>
      </c>
      <c r="B320" s="115" t="s">
        <v>176</v>
      </c>
      <c r="C320" s="183">
        <v>5</v>
      </c>
      <c r="D320" s="180">
        <v>8.9</v>
      </c>
      <c r="E320" s="137"/>
      <c r="F320" s="106"/>
    </row>
    <row r="321" spans="1:6" ht="38.25" x14ac:dyDescent="0.2">
      <c r="A321" s="161" t="s">
        <v>181</v>
      </c>
      <c r="B321" s="115" t="s">
        <v>153</v>
      </c>
      <c r="C321" s="128">
        <f>C315</f>
        <v>1300</v>
      </c>
      <c r="D321" s="126">
        <f>C320*D320/1000</f>
        <v>4.4499999999999998E-2</v>
      </c>
      <c r="E321" s="116">
        <f>C321*D321</f>
        <v>57.849999999999994</v>
      </c>
      <c r="F321" s="106"/>
    </row>
    <row r="322" spans="1:6" ht="38.25" x14ac:dyDescent="0.2">
      <c r="A322" s="161" t="s">
        <v>182</v>
      </c>
      <c r="B322" s="115" t="s">
        <v>183</v>
      </c>
      <c r="C322" s="184">
        <v>2</v>
      </c>
      <c r="D322" s="180">
        <v>13.75</v>
      </c>
      <c r="E322" s="137"/>
      <c r="F322" s="106"/>
    </row>
    <row r="323" spans="1:6" ht="25.5" x14ac:dyDescent="0.2">
      <c r="A323" s="161" t="s">
        <v>184</v>
      </c>
      <c r="B323" s="115" t="s">
        <v>153</v>
      </c>
      <c r="C323" s="128">
        <f>C317</f>
        <v>1300</v>
      </c>
      <c r="D323" s="126">
        <f>C322*D322/1000</f>
        <v>2.75E-2</v>
      </c>
      <c r="E323" s="116">
        <f>C323*D323</f>
        <v>35.75</v>
      </c>
      <c r="F323" s="106"/>
    </row>
    <row r="324" spans="1:6" x14ac:dyDescent="0.2">
      <c r="A324" s="380" t="s">
        <v>199</v>
      </c>
      <c r="B324" s="381"/>
      <c r="C324" s="381"/>
      <c r="D324" s="381"/>
      <c r="E324" s="138">
        <f>E323+E321+E319+E317+E315</f>
        <v>2388.798233215548</v>
      </c>
      <c r="F324" s="106"/>
    </row>
    <row r="325" spans="1:6" x14ac:dyDescent="0.2">
      <c r="A325" s="148"/>
      <c r="B325" s="132"/>
      <c r="C325" s="132"/>
      <c r="D325" s="136"/>
      <c r="E325" s="136"/>
      <c r="F325" s="106"/>
    </row>
    <row r="326" spans="1:6" ht="13.5" thickBot="1" x14ac:dyDescent="0.25">
      <c r="A326" s="157" t="s">
        <v>200</v>
      </c>
      <c r="B326" s="132"/>
      <c r="C326" s="132"/>
      <c r="D326" s="136"/>
      <c r="E326" s="136"/>
      <c r="F326" s="106"/>
    </row>
    <row r="327" spans="1:6" ht="72.75" thickBot="1" x14ac:dyDescent="0.25">
      <c r="A327" s="109" t="s">
        <v>154</v>
      </c>
      <c r="B327" s="110" t="s">
        <v>155</v>
      </c>
      <c r="C327" s="119" t="s">
        <v>216</v>
      </c>
      <c r="D327" s="168" t="s">
        <v>217</v>
      </c>
      <c r="E327" s="111" t="s">
        <v>201</v>
      </c>
      <c r="F327" s="106"/>
    </row>
    <row r="328" spans="1:6" ht="38.25" x14ac:dyDescent="0.2">
      <c r="A328" s="161" t="s">
        <v>185</v>
      </c>
      <c r="B328" s="115" t="s">
        <v>3</v>
      </c>
      <c r="C328" s="193">
        <v>0.6</v>
      </c>
      <c r="D328" s="116">
        <f>C289*C328</f>
        <v>90000</v>
      </c>
      <c r="E328" s="133">
        <f>D328/60</f>
        <v>1500</v>
      </c>
      <c r="F328" s="106"/>
    </row>
    <row r="329" spans="1:6" x14ac:dyDescent="0.2">
      <c r="A329" s="148"/>
      <c r="B329" s="132"/>
      <c r="C329" s="132"/>
      <c r="D329" s="136"/>
      <c r="E329" s="136"/>
      <c r="F329" s="106"/>
    </row>
    <row r="330" spans="1:6" ht="13.5" thickBot="1" x14ac:dyDescent="0.25">
      <c r="A330" s="157" t="s">
        <v>202</v>
      </c>
      <c r="B330" s="132"/>
      <c r="C330" s="132"/>
      <c r="D330" s="136"/>
      <c r="E330" s="136"/>
      <c r="F330" s="106"/>
    </row>
    <row r="331" spans="1:6" ht="13.5" thickBot="1" x14ac:dyDescent="0.25">
      <c r="A331" s="109" t="s">
        <v>154</v>
      </c>
      <c r="B331" s="110" t="s">
        <v>155</v>
      </c>
      <c r="C331" s="110" t="s">
        <v>133</v>
      </c>
      <c r="D331" s="111" t="s">
        <v>156</v>
      </c>
      <c r="E331" s="111" t="s">
        <v>134</v>
      </c>
      <c r="F331" s="106"/>
    </row>
    <row r="332" spans="1:6" ht="25.5" x14ac:dyDescent="0.2">
      <c r="A332" s="159" t="s">
        <v>203</v>
      </c>
      <c r="B332" s="112" t="s">
        <v>159</v>
      </c>
      <c r="C332" s="185">
        <v>10</v>
      </c>
      <c r="D332" s="179">
        <v>1335</v>
      </c>
      <c r="E332" s="114">
        <f>D332*C332</f>
        <v>13350</v>
      </c>
      <c r="F332" s="106"/>
    </row>
    <row r="333" spans="1:6" x14ac:dyDescent="0.2">
      <c r="A333" s="159" t="s">
        <v>247</v>
      </c>
      <c r="B333" s="192" t="s">
        <v>155</v>
      </c>
      <c r="C333" s="185">
        <v>6</v>
      </c>
      <c r="D333" s="179">
        <v>72</v>
      </c>
      <c r="E333" s="114">
        <f t="shared" ref="E333:E335" si="15">D333*C333</f>
        <v>432</v>
      </c>
      <c r="F333" s="106"/>
    </row>
    <row r="334" spans="1:6" ht="25.5" x14ac:dyDescent="0.2">
      <c r="A334" s="159" t="s">
        <v>248</v>
      </c>
      <c r="B334" s="192" t="s">
        <v>155</v>
      </c>
      <c r="C334" s="185">
        <v>6</v>
      </c>
      <c r="D334" s="179">
        <v>24.5</v>
      </c>
      <c r="E334" s="114">
        <f t="shared" si="15"/>
        <v>147</v>
      </c>
      <c r="F334" s="106"/>
    </row>
    <row r="335" spans="1:6" ht="25.5" x14ac:dyDescent="0.2">
      <c r="A335" s="166" t="s">
        <v>186</v>
      </c>
      <c r="B335" s="112" t="s">
        <v>159</v>
      </c>
      <c r="C335" s="185">
        <v>30</v>
      </c>
      <c r="D335" s="179">
        <v>580</v>
      </c>
      <c r="E335" s="114">
        <f t="shared" si="15"/>
        <v>17400</v>
      </c>
      <c r="F335" s="106"/>
    </row>
    <row r="336" spans="1:6" ht="13.5" thickBot="1" x14ac:dyDescent="0.25">
      <c r="A336" s="382" t="s">
        <v>220</v>
      </c>
      <c r="B336" s="383"/>
      <c r="C336" s="383"/>
      <c r="D336" s="383"/>
      <c r="E336" s="116">
        <f>SUM(E332:E335)</f>
        <v>31329</v>
      </c>
      <c r="F336" s="106"/>
    </row>
    <row r="337" spans="1:6" ht="13.5" thickBot="1" x14ac:dyDescent="0.25">
      <c r="A337" s="109" t="s">
        <v>154</v>
      </c>
      <c r="B337" s="110" t="s">
        <v>155</v>
      </c>
      <c r="C337" s="110" t="s">
        <v>133</v>
      </c>
      <c r="D337" s="111" t="s">
        <v>156</v>
      </c>
      <c r="E337" s="111" t="s">
        <v>157</v>
      </c>
      <c r="F337" s="106"/>
    </row>
    <row r="338" spans="1:6" ht="38.25" x14ac:dyDescent="0.2">
      <c r="A338" s="161" t="s">
        <v>187</v>
      </c>
      <c r="B338" s="115" t="s">
        <v>188</v>
      </c>
      <c r="C338" s="186">
        <v>73000</v>
      </c>
      <c r="D338" s="116">
        <f>E336</f>
        <v>31329</v>
      </c>
      <c r="E338" s="116">
        <f>D338/C338</f>
        <v>0.42916438356164383</v>
      </c>
      <c r="F338" s="106"/>
    </row>
    <row r="339" spans="1:6" ht="25.5" x14ac:dyDescent="0.2">
      <c r="A339" s="161" t="s">
        <v>189</v>
      </c>
      <c r="B339" s="115" t="s">
        <v>153</v>
      </c>
      <c r="C339" s="128">
        <f>C290</f>
        <v>1300</v>
      </c>
      <c r="D339" s="116">
        <f>E338</f>
        <v>0.42916438356164383</v>
      </c>
      <c r="E339" s="116">
        <f>D339*C339</f>
        <v>557.91369863013699</v>
      </c>
      <c r="F339" s="106"/>
    </row>
    <row r="340" spans="1:6" x14ac:dyDescent="0.2">
      <c r="A340" s="384" t="s">
        <v>189</v>
      </c>
      <c r="B340" s="385"/>
      <c r="C340" s="385"/>
      <c r="D340" s="385"/>
      <c r="E340" s="138">
        <f>E339</f>
        <v>557.91369863013699</v>
      </c>
      <c r="F340" s="106"/>
    </row>
    <row r="341" spans="1:6" x14ac:dyDescent="0.2">
      <c r="A341" s="148"/>
      <c r="B341" s="132"/>
      <c r="C341" s="132"/>
      <c r="D341" s="136"/>
      <c r="E341" s="136"/>
      <c r="F341" s="106"/>
    </row>
    <row r="342" spans="1:6" x14ac:dyDescent="0.2">
      <c r="A342" s="148"/>
      <c r="B342" s="132"/>
      <c r="C342" s="132"/>
      <c r="D342" s="136"/>
      <c r="E342" s="136"/>
      <c r="F342" s="106"/>
    </row>
    <row r="343" spans="1:6" x14ac:dyDescent="0.2">
      <c r="A343" s="148"/>
      <c r="B343" s="132"/>
      <c r="C343" s="132"/>
      <c r="D343" s="136"/>
      <c r="E343" s="136"/>
      <c r="F343" s="106"/>
    </row>
    <row r="344" spans="1:6" x14ac:dyDescent="0.2">
      <c r="A344" s="167" t="s">
        <v>134</v>
      </c>
      <c r="B344" s="139" t="str">
        <f>A286</f>
        <v>6 - B -  Caminhão caçamba Capacidade mínima de 12m³</v>
      </c>
      <c r="C344" s="139"/>
      <c r="D344" s="140"/>
      <c r="E344" s="103"/>
      <c r="F344" s="106"/>
    </row>
    <row r="345" spans="1:6" x14ac:dyDescent="0.2">
      <c r="A345" s="386" t="s">
        <v>145</v>
      </c>
      <c r="B345" s="387"/>
      <c r="C345" s="387"/>
      <c r="D345" s="198" t="s">
        <v>204</v>
      </c>
      <c r="E345" s="103"/>
      <c r="F345" s="106"/>
    </row>
    <row r="346" spans="1:6" x14ac:dyDescent="0.2">
      <c r="A346" s="364" t="str">
        <f>A292</f>
        <v>1. Depreciação</v>
      </c>
      <c r="B346" s="365"/>
      <c r="C346" s="365"/>
      <c r="D346" s="144">
        <f>E295</f>
        <v>1750</v>
      </c>
      <c r="E346" s="103"/>
      <c r="F346" s="106"/>
    </row>
    <row r="347" spans="1:6" x14ac:dyDescent="0.2">
      <c r="A347" s="364" t="str">
        <f>A298</f>
        <v>2.  Remuneração do Capital  Investido</v>
      </c>
      <c r="B347" s="365"/>
      <c r="C347" s="365"/>
      <c r="D347" s="144">
        <f>E301</f>
        <v>324.29999999999995</v>
      </c>
      <c r="E347" s="103"/>
      <c r="F347" s="106"/>
    </row>
    <row r="348" spans="1:6" x14ac:dyDescent="0.2">
      <c r="A348" s="364" t="str">
        <f>A304</f>
        <v>3. Impostos e Seguros</v>
      </c>
      <c r="B348" s="365"/>
      <c r="C348" s="365"/>
      <c r="D348" s="144">
        <f>E309</f>
        <v>306.92750000000001</v>
      </c>
      <c r="E348" s="103"/>
      <c r="F348" s="106"/>
    </row>
    <row r="349" spans="1:6" x14ac:dyDescent="0.2">
      <c r="A349" s="364" t="str">
        <f>A312</f>
        <v>4. Consumos</v>
      </c>
      <c r="B349" s="365"/>
      <c r="C349" s="365"/>
      <c r="D349" s="144">
        <f>E324</f>
        <v>2388.798233215548</v>
      </c>
      <c r="E349" s="103"/>
      <c r="F349" s="106"/>
    </row>
    <row r="350" spans="1:6" x14ac:dyDescent="0.2">
      <c r="A350" s="364" t="str">
        <f>A326</f>
        <v>5. Manutenção</v>
      </c>
      <c r="B350" s="365"/>
      <c r="C350" s="365"/>
      <c r="D350" s="144">
        <f>E328</f>
        <v>1500</v>
      </c>
      <c r="E350" s="103"/>
      <c r="F350" s="106"/>
    </row>
    <row r="351" spans="1:6" x14ac:dyDescent="0.2">
      <c r="A351" s="364" t="str">
        <f>A330</f>
        <v>6. Pneus</v>
      </c>
      <c r="B351" s="365"/>
      <c r="C351" s="365"/>
      <c r="D351" s="144">
        <f>E340</f>
        <v>557.91369863013699</v>
      </c>
      <c r="E351" s="103"/>
      <c r="F351" s="106"/>
    </row>
    <row r="352" spans="1:6" ht="15" x14ac:dyDescent="0.25">
      <c r="A352" s="366" t="s">
        <v>205</v>
      </c>
      <c r="B352" s="367"/>
      <c r="C352" s="367"/>
      <c r="D352" s="187">
        <f>SUM(D346:D351)</f>
        <v>6827.9394318456852</v>
      </c>
      <c r="E352" s="103"/>
      <c r="F352" s="106"/>
    </row>
    <row r="353" spans="1:6" x14ac:dyDescent="0.2">
      <c r="A353" s="105"/>
      <c r="B353" s="103"/>
      <c r="C353" s="103"/>
      <c r="D353" s="103"/>
      <c r="E353" s="103"/>
      <c r="F353" s="106"/>
    </row>
    <row r="354" spans="1:6" ht="13.5" thickBot="1" x14ac:dyDescent="0.25">
      <c r="A354" s="107"/>
      <c r="B354" s="108"/>
      <c r="C354" s="108"/>
      <c r="D354" s="108"/>
      <c r="E354" s="108"/>
      <c r="F354" s="143"/>
    </row>
    <row r="358" spans="1:6" ht="13.5" thickBot="1" x14ac:dyDescent="0.25"/>
    <row r="359" spans="1:6" x14ac:dyDescent="0.2">
      <c r="A359" s="145"/>
      <c r="B359" s="141"/>
      <c r="C359" s="141"/>
      <c r="D359" s="141"/>
      <c r="E359" s="141"/>
      <c r="F359" s="142"/>
    </row>
    <row r="360" spans="1:6" ht="15" x14ac:dyDescent="0.2">
      <c r="A360" s="146" t="s">
        <v>258</v>
      </c>
      <c r="B360" s="132"/>
      <c r="C360" s="132"/>
      <c r="D360" s="136"/>
      <c r="E360" s="136"/>
      <c r="F360" s="106"/>
    </row>
    <row r="361" spans="1:6" ht="13.5" thickBot="1" x14ac:dyDescent="0.25">
      <c r="A361" s="148"/>
      <c r="B361" s="132"/>
      <c r="C361" s="132"/>
      <c r="D361" s="136"/>
      <c r="E361" s="136"/>
      <c r="F361" s="106"/>
    </row>
    <row r="362" spans="1:6" ht="24.75" thickBot="1" x14ac:dyDescent="0.25">
      <c r="A362" s="109" t="s">
        <v>154</v>
      </c>
      <c r="B362" s="110" t="s">
        <v>155</v>
      </c>
      <c r="C362" s="110" t="s">
        <v>133</v>
      </c>
      <c r="D362" s="120" t="s">
        <v>156</v>
      </c>
      <c r="E362" s="120" t="s">
        <v>364</v>
      </c>
      <c r="F362" s="106"/>
    </row>
    <row r="363" spans="1:6" x14ac:dyDescent="0.2">
      <c r="A363" s="155" t="s">
        <v>251</v>
      </c>
      <c r="B363" s="115" t="s">
        <v>159</v>
      </c>
      <c r="C363" s="113">
        <v>0.16666666666666666</v>
      </c>
      <c r="D363" s="116">
        <v>40</v>
      </c>
      <c r="E363" s="116">
        <f>C363*D363</f>
        <v>6.6666666666666661</v>
      </c>
      <c r="F363" s="106"/>
    </row>
    <row r="364" spans="1:6" x14ac:dyDescent="0.2">
      <c r="A364" s="155" t="s">
        <v>252</v>
      </c>
      <c r="B364" s="115" t="s">
        <v>159</v>
      </c>
      <c r="C364" s="113">
        <v>0.16666666666666666</v>
      </c>
      <c r="D364" s="116">
        <v>30</v>
      </c>
      <c r="E364" s="116">
        <f t="shared" ref="E364:E368" si="16">C364*D364</f>
        <v>5</v>
      </c>
      <c r="F364" s="106"/>
    </row>
    <row r="365" spans="1:6" x14ac:dyDescent="0.2">
      <c r="A365" s="155" t="s">
        <v>253</v>
      </c>
      <c r="B365" s="188" t="s">
        <v>155</v>
      </c>
      <c r="C365" s="113">
        <v>0.16666666666666666</v>
      </c>
      <c r="D365" s="116">
        <v>30</v>
      </c>
      <c r="E365" s="116">
        <f t="shared" si="16"/>
        <v>5</v>
      </c>
      <c r="F365" s="106"/>
    </row>
    <row r="366" spans="1:6" x14ac:dyDescent="0.2">
      <c r="A366" s="155" t="s">
        <v>254</v>
      </c>
      <c r="B366" s="115" t="s">
        <v>159</v>
      </c>
      <c r="C366" s="113">
        <v>8.3333333333333329E-2</v>
      </c>
      <c r="D366" s="116">
        <v>20</v>
      </c>
      <c r="E366" s="116">
        <f t="shared" si="16"/>
        <v>1.6666666666666665</v>
      </c>
      <c r="F366" s="106"/>
    </row>
    <row r="367" spans="1:6" x14ac:dyDescent="0.2">
      <c r="A367" s="155" t="s">
        <v>255</v>
      </c>
      <c r="B367" s="188" t="s">
        <v>155</v>
      </c>
      <c r="C367" s="113">
        <v>0.25</v>
      </c>
      <c r="D367" s="116">
        <v>30</v>
      </c>
      <c r="E367" s="116">
        <f t="shared" si="16"/>
        <v>7.5</v>
      </c>
      <c r="F367" s="106"/>
    </row>
    <row r="368" spans="1:6" x14ac:dyDescent="0.2">
      <c r="A368" s="155" t="s">
        <v>191</v>
      </c>
      <c r="B368" s="188" t="s">
        <v>155</v>
      </c>
      <c r="C368" s="117"/>
      <c r="D368" s="116"/>
      <c r="E368" s="116">
        <f t="shared" si="16"/>
        <v>0</v>
      </c>
      <c r="F368" s="106"/>
    </row>
    <row r="369" spans="1:6" x14ac:dyDescent="0.2">
      <c r="A369" s="368" t="s">
        <v>256</v>
      </c>
      <c r="B369" s="369"/>
      <c r="C369" s="369"/>
      <c r="D369" s="370"/>
      <c r="E369" s="133">
        <f>SUM(E363:E368)</f>
        <v>25.833333333333332</v>
      </c>
      <c r="F369" s="106"/>
    </row>
    <row r="370" spans="1:6" x14ac:dyDescent="0.2">
      <c r="A370" s="105"/>
      <c r="B370" s="103"/>
      <c r="C370" s="103"/>
      <c r="D370" s="103"/>
      <c r="E370" s="103"/>
      <c r="F370" s="106"/>
    </row>
    <row r="371" spans="1:6" x14ac:dyDescent="0.2">
      <c r="A371" s="105"/>
      <c r="B371" s="103"/>
      <c r="C371" s="103"/>
      <c r="D371" s="103"/>
      <c r="E371" s="103"/>
      <c r="F371" s="106"/>
    </row>
    <row r="372" spans="1:6" ht="13.5" thickBot="1" x14ac:dyDescent="0.25">
      <c r="A372" s="107"/>
      <c r="B372" s="108"/>
      <c r="C372" s="108"/>
      <c r="D372" s="108"/>
      <c r="E372" s="108"/>
      <c r="F372" s="143"/>
    </row>
  </sheetData>
  <mergeCells count="217">
    <mergeCell ref="A369:D369"/>
    <mergeCell ref="I140:K140"/>
    <mergeCell ref="I141:K141"/>
    <mergeCell ref="I142:K142"/>
    <mergeCell ref="I143:K143"/>
    <mergeCell ref="I144:K144"/>
    <mergeCell ref="A336:D336"/>
    <mergeCell ref="A340:D340"/>
    <mergeCell ref="B162:H162"/>
    <mergeCell ref="A163:H163"/>
    <mergeCell ref="D169:H169"/>
    <mergeCell ref="D168:H168"/>
    <mergeCell ref="A155:H155"/>
    <mergeCell ref="B157:G157"/>
    <mergeCell ref="A158:I158"/>
    <mergeCell ref="B159:H159"/>
    <mergeCell ref="B160:H160"/>
    <mergeCell ref="B161:H161"/>
    <mergeCell ref="A153:B153"/>
    <mergeCell ref="C153:D153"/>
    <mergeCell ref="E153:F153"/>
    <mergeCell ref="A154:B154"/>
    <mergeCell ref="C154:D154"/>
    <mergeCell ref="E154:F154"/>
    <mergeCell ref="A151:B151"/>
    <mergeCell ref="C151:D151"/>
    <mergeCell ref="E151:F151"/>
    <mergeCell ref="A152:B152"/>
    <mergeCell ref="C152:D152"/>
    <mergeCell ref="E152:F152"/>
    <mergeCell ref="A149:B149"/>
    <mergeCell ref="C149:D149"/>
    <mergeCell ref="E149:F149"/>
    <mergeCell ref="A150:B150"/>
    <mergeCell ref="C150:D150"/>
    <mergeCell ref="E150:F150"/>
    <mergeCell ref="A145:H145"/>
    <mergeCell ref="B147:G147"/>
    <mergeCell ref="A148:B148"/>
    <mergeCell ref="C148:D148"/>
    <mergeCell ref="E148:F148"/>
    <mergeCell ref="B142:H142"/>
    <mergeCell ref="B143:H143"/>
    <mergeCell ref="A144:H144"/>
    <mergeCell ref="B138:H138"/>
    <mergeCell ref="B139:H139"/>
    <mergeCell ref="B140:H140"/>
    <mergeCell ref="B141:H141"/>
    <mergeCell ref="B132:H132"/>
    <mergeCell ref="B133:H133"/>
    <mergeCell ref="B134:H134"/>
    <mergeCell ref="B135:H135"/>
    <mergeCell ref="B136:H136"/>
    <mergeCell ref="B137:H137"/>
    <mergeCell ref="B122:G122"/>
    <mergeCell ref="B124:G124"/>
    <mergeCell ref="B126:G126"/>
    <mergeCell ref="B128:G128"/>
    <mergeCell ref="A131:H131"/>
    <mergeCell ref="A130:J130"/>
    <mergeCell ref="B116:G116"/>
    <mergeCell ref="B117:G117"/>
    <mergeCell ref="B118:G118"/>
    <mergeCell ref="A119:G119"/>
    <mergeCell ref="B120:I120"/>
    <mergeCell ref="B121:G121"/>
    <mergeCell ref="A110:I110"/>
    <mergeCell ref="A111:I111"/>
    <mergeCell ref="B112:G112"/>
    <mergeCell ref="B113:G113"/>
    <mergeCell ref="B114:G114"/>
    <mergeCell ref="B115:G115"/>
    <mergeCell ref="B104:G104"/>
    <mergeCell ref="B105:G105"/>
    <mergeCell ref="B106:G106"/>
    <mergeCell ref="B107:G107"/>
    <mergeCell ref="A109:G109"/>
    <mergeCell ref="B108:G108"/>
    <mergeCell ref="B99:G99"/>
    <mergeCell ref="B100:G100"/>
    <mergeCell ref="A101:G101"/>
    <mergeCell ref="A102:I102"/>
    <mergeCell ref="A103:I103"/>
    <mergeCell ref="B93:H93"/>
    <mergeCell ref="A94:H94"/>
    <mergeCell ref="A95:I95"/>
    <mergeCell ref="B97:G97"/>
    <mergeCell ref="B98:G98"/>
    <mergeCell ref="B87:G87"/>
    <mergeCell ref="A88:G88"/>
    <mergeCell ref="A89:I89"/>
    <mergeCell ref="A91:H91"/>
    <mergeCell ref="B92:H92"/>
    <mergeCell ref="A90:J90"/>
    <mergeCell ref="A96:J96"/>
    <mergeCell ref="B80:G80"/>
    <mergeCell ref="B81:G81"/>
    <mergeCell ref="B83:G83"/>
    <mergeCell ref="A84:G84"/>
    <mergeCell ref="A85:I85"/>
    <mergeCell ref="A86:G86"/>
    <mergeCell ref="A74:I74"/>
    <mergeCell ref="A76:G76"/>
    <mergeCell ref="B77:G77"/>
    <mergeCell ref="B78:G78"/>
    <mergeCell ref="B79:G79"/>
    <mergeCell ref="A75:J75"/>
    <mergeCell ref="B82:G82"/>
    <mergeCell ref="B68:G68"/>
    <mergeCell ref="B69:G69"/>
    <mergeCell ref="B70:G70"/>
    <mergeCell ref="B71:G71"/>
    <mergeCell ref="B72:G72"/>
    <mergeCell ref="A73:G73"/>
    <mergeCell ref="B62:H62"/>
    <mergeCell ref="A63:H63"/>
    <mergeCell ref="A64:I64"/>
    <mergeCell ref="B66:G66"/>
    <mergeCell ref="B67:G67"/>
    <mergeCell ref="A65:J65"/>
    <mergeCell ref="A56:H56"/>
    <mergeCell ref="A57:I57"/>
    <mergeCell ref="A59:H59"/>
    <mergeCell ref="B60:H60"/>
    <mergeCell ref="B61:H61"/>
    <mergeCell ref="B50:G50"/>
    <mergeCell ref="B51:G51"/>
    <mergeCell ref="B52:G52"/>
    <mergeCell ref="B53:G53"/>
    <mergeCell ref="B54:G54"/>
    <mergeCell ref="B55:G55"/>
    <mergeCell ref="A58:J58"/>
    <mergeCell ref="B44:G44"/>
    <mergeCell ref="B45:G45"/>
    <mergeCell ref="B46:G46"/>
    <mergeCell ref="A47:G47"/>
    <mergeCell ref="A48:I48"/>
    <mergeCell ref="A49:G49"/>
    <mergeCell ref="A38:G38"/>
    <mergeCell ref="B39:G39"/>
    <mergeCell ref="B40:G40"/>
    <mergeCell ref="B41:G41"/>
    <mergeCell ref="B42:G42"/>
    <mergeCell ref="B43:G43"/>
    <mergeCell ref="A33:G33"/>
    <mergeCell ref="B34:G34"/>
    <mergeCell ref="B35:G35"/>
    <mergeCell ref="A36:G36"/>
    <mergeCell ref="A37:I37"/>
    <mergeCell ref="B26:G26"/>
    <mergeCell ref="B27:G27"/>
    <mergeCell ref="B28:G28"/>
    <mergeCell ref="B29:G29"/>
    <mergeCell ref="A30:H30"/>
    <mergeCell ref="A32:J32"/>
    <mergeCell ref="B19:H19"/>
    <mergeCell ref="A20:I20"/>
    <mergeCell ref="B22:G22"/>
    <mergeCell ref="B23:G23"/>
    <mergeCell ref="B24:G24"/>
    <mergeCell ref="B16:H16"/>
    <mergeCell ref="B17:H17"/>
    <mergeCell ref="B18:H18"/>
    <mergeCell ref="B8:H8"/>
    <mergeCell ref="A10:K10"/>
    <mergeCell ref="A21:J21"/>
    <mergeCell ref="A1:I1"/>
    <mergeCell ref="A2:I2"/>
    <mergeCell ref="B5:H5"/>
    <mergeCell ref="B6:H6"/>
    <mergeCell ref="B7:H7"/>
    <mergeCell ref="B15:H15"/>
    <mergeCell ref="A4:K4"/>
    <mergeCell ref="A11:C11"/>
    <mergeCell ref="D11:E11"/>
    <mergeCell ref="F11:J11"/>
    <mergeCell ref="A12:C12"/>
    <mergeCell ref="D12:E12"/>
    <mergeCell ref="F12:J12"/>
    <mergeCell ref="A14:I14"/>
    <mergeCell ref="I15:K15"/>
    <mergeCell ref="A346:C346"/>
    <mergeCell ref="A347:C347"/>
    <mergeCell ref="A348:C348"/>
    <mergeCell ref="A349:C349"/>
    <mergeCell ref="A274:F274"/>
    <mergeCell ref="A189:D189"/>
    <mergeCell ref="A201:D201"/>
    <mergeCell ref="A288:B288"/>
    <mergeCell ref="A289:B289"/>
    <mergeCell ref="A290:B290"/>
    <mergeCell ref="A293:C293"/>
    <mergeCell ref="A299:D299"/>
    <mergeCell ref="A350:C350"/>
    <mergeCell ref="A351:C351"/>
    <mergeCell ref="A352:C352"/>
    <mergeCell ref="A211:D211"/>
    <mergeCell ref="A219:B219"/>
    <mergeCell ref="A220:B220"/>
    <mergeCell ref="A221:B221"/>
    <mergeCell ref="A224:C224"/>
    <mergeCell ref="A230:D230"/>
    <mergeCell ref="A238:D238"/>
    <mergeCell ref="A253:D253"/>
    <mergeCell ref="A266:D266"/>
    <mergeCell ref="A271:D271"/>
    <mergeCell ref="A275:C275"/>
    <mergeCell ref="A276:C276"/>
    <mergeCell ref="A277:C277"/>
    <mergeCell ref="A278:C278"/>
    <mergeCell ref="A279:C279"/>
    <mergeCell ref="A280:C280"/>
    <mergeCell ref="A281:C281"/>
    <mergeCell ref="A282:C282"/>
    <mergeCell ref="A309:D309"/>
    <mergeCell ref="A324:D324"/>
    <mergeCell ref="A345:C345"/>
  </mergeCells>
  <pageMargins left="0.51181102362204722" right="0.51181102362204722" top="0.78740157480314965" bottom="0.78740157480314965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2"/>
  <sheetViews>
    <sheetView workbookViewId="0">
      <selection activeCell="F13" sqref="F13"/>
    </sheetView>
  </sheetViews>
  <sheetFormatPr defaultRowHeight="12.75" x14ac:dyDescent="0.2"/>
  <cols>
    <col min="1" max="1" width="15.140625" customWidth="1"/>
    <col min="2" max="2" width="11.42578125" bestFit="1" customWidth="1"/>
    <col min="3" max="4" width="12.28515625" bestFit="1" customWidth="1"/>
    <col min="5" max="5" width="10.85546875" bestFit="1" customWidth="1"/>
    <col min="7" max="7" width="19.140625" customWidth="1"/>
    <col min="8" max="8" width="10.42578125" customWidth="1"/>
    <col min="9" max="9" width="16.7109375" customWidth="1"/>
    <col min="10" max="11" width="15.5703125" style="72" customWidth="1"/>
    <col min="12" max="12" width="15.85546875" customWidth="1"/>
    <col min="13" max="13" width="10.42578125" customWidth="1"/>
  </cols>
  <sheetData>
    <row r="1" spans="1:11" x14ac:dyDescent="0.2">
      <c r="A1" s="494"/>
      <c r="B1" s="494"/>
      <c r="C1" s="494"/>
      <c r="D1" s="494"/>
      <c r="E1" s="494"/>
      <c r="F1" s="494"/>
      <c r="G1" s="494"/>
      <c r="H1" s="494"/>
      <c r="I1" s="494"/>
      <c r="J1" s="231"/>
      <c r="K1" s="231"/>
    </row>
    <row r="2" spans="1:11" s="197" customFormat="1" ht="18" x14ac:dyDescent="0.25">
      <c r="A2" s="395" t="s">
        <v>349</v>
      </c>
      <c r="B2" s="395"/>
      <c r="C2" s="395"/>
      <c r="D2" s="395"/>
      <c r="E2" s="395"/>
      <c r="F2" s="395"/>
      <c r="G2" s="395"/>
      <c r="H2" s="395"/>
      <c r="I2" s="395"/>
      <c r="J2" s="232"/>
      <c r="K2" s="232"/>
    </row>
    <row r="3" spans="1:11" x14ac:dyDescent="0.2">
      <c r="A3" s="233"/>
      <c r="B3" s="233"/>
      <c r="C3" s="233"/>
      <c r="D3" s="233"/>
      <c r="E3" s="233"/>
      <c r="F3" s="233"/>
      <c r="G3" s="233"/>
      <c r="H3" s="233"/>
      <c r="I3" s="233"/>
    </row>
    <row r="4" spans="1:11" x14ac:dyDescent="0.2">
      <c r="A4" s="492" t="s">
        <v>52</v>
      </c>
      <c r="B4" s="493"/>
      <c r="C4" s="493"/>
      <c r="D4" s="493"/>
      <c r="E4" s="493"/>
      <c r="F4" s="493"/>
      <c r="G4" s="493"/>
      <c r="H4" s="493"/>
      <c r="I4" s="493"/>
      <c r="J4" s="234"/>
      <c r="K4" s="234"/>
    </row>
    <row r="5" spans="1:11" x14ac:dyDescent="0.2">
      <c r="A5" s="235" t="s">
        <v>10</v>
      </c>
      <c r="B5" s="491" t="s">
        <v>53</v>
      </c>
      <c r="C5" s="491"/>
      <c r="D5" s="491"/>
      <c r="E5" s="491"/>
      <c r="F5" s="491"/>
      <c r="G5" s="491"/>
      <c r="H5" s="491"/>
      <c r="I5" s="236"/>
      <c r="J5" s="231"/>
      <c r="K5" s="231"/>
    </row>
    <row r="6" spans="1:11" x14ac:dyDescent="0.2">
      <c r="A6" s="235" t="s">
        <v>11</v>
      </c>
      <c r="B6" s="491" t="s">
        <v>54</v>
      </c>
      <c r="C6" s="491"/>
      <c r="D6" s="491"/>
      <c r="E6" s="491"/>
      <c r="F6" s="491"/>
      <c r="G6" s="491"/>
      <c r="H6" s="491"/>
      <c r="I6" s="92" t="s">
        <v>128</v>
      </c>
      <c r="J6" s="231"/>
      <c r="K6" s="231"/>
    </row>
    <row r="7" spans="1:11" x14ac:dyDescent="0.2">
      <c r="A7" s="235" t="s">
        <v>12</v>
      </c>
      <c r="B7" s="397" t="s">
        <v>69</v>
      </c>
      <c r="C7" s="397"/>
      <c r="D7" s="397"/>
      <c r="E7" s="397"/>
      <c r="F7" s="397"/>
      <c r="G7" s="397"/>
      <c r="H7" s="397"/>
      <c r="I7" s="235">
        <v>2020</v>
      </c>
      <c r="J7" s="231"/>
      <c r="K7" s="231"/>
    </row>
    <row r="8" spans="1:11" x14ac:dyDescent="0.2">
      <c r="A8" s="235" t="s">
        <v>13</v>
      </c>
      <c r="B8" s="491" t="s">
        <v>55</v>
      </c>
      <c r="C8" s="491"/>
      <c r="D8" s="491"/>
      <c r="E8" s="491"/>
      <c r="F8" s="491"/>
      <c r="G8" s="491"/>
      <c r="H8" s="491"/>
      <c r="I8" s="237">
        <v>12</v>
      </c>
      <c r="J8" s="231"/>
      <c r="K8" s="231"/>
    </row>
    <row r="9" spans="1:11" x14ac:dyDescent="0.2">
      <c r="A9" s="238"/>
      <c r="B9" s="239"/>
      <c r="C9" s="239"/>
      <c r="D9" s="239"/>
      <c r="E9" s="239"/>
      <c r="F9" s="239"/>
      <c r="G9" s="239"/>
      <c r="H9" s="238"/>
      <c r="I9" s="238"/>
    </row>
    <row r="10" spans="1:11" x14ac:dyDescent="0.2">
      <c r="A10" s="492" t="s">
        <v>57</v>
      </c>
      <c r="B10" s="493"/>
      <c r="C10" s="493"/>
      <c r="D10" s="493"/>
      <c r="E10" s="493"/>
      <c r="F10" s="493"/>
      <c r="G10" s="493"/>
      <c r="H10" s="493"/>
      <c r="I10" s="493"/>
      <c r="J10" s="234"/>
      <c r="K10" s="234"/>
    </row>
    <row r="11" spans="1:11" x14ac:dyDescent="0.2">
      <c r="A11" s="400" t="s">
        <v>151</v>
      </c>
      <c r="B11" s="400"/>
      <c r="C11" s="400"/>
      <c r="D11" s="400" t="s">
        <v>56</v>
      </c>
      <c r="E11" s="400"/>
      <c r="F11" s="240" t="s">
        <v>302</v>
      </c>
      <c r="G11" s="241"/>
      <c r="H11" s="241"/>
      <c r="I11" s="241"/>
      <c r="J11" s="242"/>
    </row>
    <row r="12" spans="1:11" x14ac:dyDescent="0.2">
      <c r="A12" s="400" t="s">
        <v>268</v>
      </c>
      <c r="B12" s="400"/>
      <c r="C12" s="400"/>
      <c r="D12" s="400" t="s">
        <v>269</v>
      </c>
      <c r="E12" s="400"/>
      <c r="F12" s="342">
        <v>132404</v>
      </c>
      <c r="G12" s="241"/>
      <c r="H12" s="241"/>
      <c r="I12" s="241"/>
      <c r="J12" s="242"/>
    </row>
    <row r="13" spans="1:11" x14ac:dyDescent="0.2">
      <c r="A13" s="238"/>
      <c r="B13" s="239"/>
      <c r="C13" s="239"/>
      <c r="D13" s="239"/>
      <c r="E13" s="239"/>
      <c r="F13" s="239"/>
      <c r="G13" s="239"/>
      <c r="H13" s="238"/>
      <c r="I13" s="238"/>
    </row>
    <row r="14" spans="1:11" x14ac:dyDescent="0.2">
      <c r="A14" s="398" t="s">
        <v>70</v>
      </c>
      <c r="B14" s="399"/>
      <c r="C14" s="399"/>
      <c r="D14" s="399"/>
      <c r="E14" s="399"/>
      <c r="F14" s="399"/>
      <c r="G14" s="399"/>
      <c r="H14" s="399"/>
      <c r="I14" s="399"/>
      <c r="J14" s="243"/>
      <c r="K14"/>
    </row>
    <row r="15" spans="1:11" ht="24.75" customHeight="1" x14ac:dyDescent="0.2">
      <c r="A15" s="235">
        <v>1</v>
      </c>
      <c r="B15" s="491" t="s">
        <v>9</v>
      </c>
      <c r="C15" s="491"/>
      <c r="D15" s="491"/>
      <c r="E15" s="491"/>
      <c r="F15" s="491"/>
      <c r="G15" s="491"/>
      <c r="H15" s="491"/>
      <c r="I15" s="244" t="s">
        <v>270</v>
      </c>
      <c r="J15" s="245"/>
    </row>
    <row r="16" spans="1:11" x14ac:dyDescent="0.2">
      <c r="A16" s="235">
        <v>2</v>
      </c>
      <c r="B16" s="397" t="s">
        <v>71</v>
      </c>
      <c r="C16" s="397"/>
      <c r="D16" s="397"/>
      <c r="E16" s="397"/>
      <c r="F16" s="397"/>
      <c r="G16" s="397"/>
      <c r="H16" s="397"/>
      <c r="I16" s="246"/>
      <c r="J16" s="247"/>
      <c r="K16" s="248"/>
    </row>
    <row r="17" spans="1:11" x14ac:dyDescent="0.2">
      <c r="A17" s="235">
        <v>3</v>
      </c>
      <c r="B17" s="491" t="s">
        <v>8</v>
      </c>
      <c r="C17" s="491"/>
      <c r="D17" s="491"/>
      <c r="E17" s="491"/>
      <c r="F17" s="491"/>
      <c r="G17" s="491"/>
      <c r="H17" s="491"/>
      <c r="I17" s="249">
        <v>1653.17</v>
      </c>
      <c r="J17" s="247"/>
      <c r="K17" s="248"/>
    </row>
    <row r="18" spans="1:11" x14ac:dyDescent="0.2">
      <c r="A18" s="235">
        <v>4</v>
      </c>
      <c r="B18" s="397" t="s">
        <v>7</v>
      </c>
      <c r="C18" s="491"/>
      <c r="D18" s="491"/>
      <c r="E18" s="491"/>
      <c r="F18" s="491"/>
      <c r="G18" s="491"/>
      <c r="H18" s="491"/>
      <c r="I18" s="88" t="s">
        <v>324</v>
      </c>
      <c r="J18" s="247"/>
      <c r="K18" s="248"/>
    </row>
    <row r="19" spans="1:11" ht="25.5" x14ac:dyDescent="0.2">
      <c r="A19" s="235">
        <v>5</v>
      </c>
      <c r="B19" s="491" t="s">
        <v>6</v>
      </c>
      <c r="C19" s="491"/>
      <c r="D19" s="491"/>
      <c r="E19" s="491"/>
      <c r="F19" s="491"/>
      <c r="G19" s="491"/>
      <c r="H19" s="491"/>
      <c r="I19" s="350" t="s">
        <v>343</v>
      </c>
      <c r="J19" s="247"/>
      <c r="K19" s="248"/>
    </row>
    <row r="20" spans="1:11" x14ac:dyDescent="0.2">
      <c r="A20" s="404"/>
      <c r="B20" s="404"/>
      <c r="C20" s="404"/>
      <c r="D20" s="404"/>
      <c r="E20" s="404"/>
      <c r="F20" s="404"/>
      <c r="G20" s="404"/>
      <c r="H20" s="404"/>
      <c r="I20" s="404"/>
      <c r="J20" s="247"/>
      <c r="K20" s="248"/>
    </row>
    <row r="21" spans="1:11" x14ac:dyDescent="0.2">
      <c r="A21" s="406" t="s">
        <v>30</v>
      </c>
      <c r="B21" s="407"/>
      <c r="C21" s="407"/>
      <c r="D21" s="407"/>
      <c r="E21" s="407"/>
      <c r="F21" s="407"/>
      <c r="G21" s="407"/>
      <c r="H21" s="407"/>
      <c r="I21" s="495"/>
      <c r="J21" s="250"/>
      <c r="K21" s="225"/>
    </row>
    <row r="22" spans="1:11" ht="38.25" x14ac:dyDescent="0.2">
      <c r="A22" s="221">
        <v>1</v>
      </c>
      <c r="B22" s="387" t="s">
        <v>18</v>
      </c>
      <c r="C22" s="387"/>
      <c r="D22" s="387"/>
      <c r="E22" s="387"/>
      <c r="F22" s="387"/>
      <c r="G22" s="387"/>
      <c r="H22" s="221" t="s">
        <v>3</v>
      </c>
      <c r="I22" s="85" t="s">
        <v>312</v>
      </c>
      <c r="J22" s="251"/>
      <c r="K22" s="252"/>
    </row>
    <row r="23" spans="1:11" x14ac:dyDescent="0.2">
      <c r="A23" s="221" t="s">
        <v>10</v>
      </c>
      <c r="B23" s="405" t="s">
        <v>51</v>
      </c>
      <c r="C23" s="397"/>
      <c r="D23" s="397"/>
      <c r="E23" s="397"/>
      <c r="F23" s="397"/>
      <c r="G23" s="397"/>
      <c r="H23" s="223"/>
      <c r="I23" s="88">
        <f>I17</f>
        <v>1653.17</v>
      </c>
      <c r="J23" s="247"/>
      <c r="K23" s="248"/>
    </row>
    <row r="24" spans="1:11" x14ac:dyDescent="0.2">
      <c r="A24" s="221" t="s">
        <v>11</v>
      </c>
      <c r="B24" s="405" t="s">
        <v>72</v>
      </c>
      <c r="C24" s="397"/>
      <c r="D24" s="397"/>
      <c r="E24" s="397"/>
      <c r="F24" s="397"/>
      <c r="G24" s="397"/>
      <c r="H24" s="74"/>
      <c r="I24" s="88">
        <v>0</v>
      </c>
      <c r="J24" s="247"/>
      <c r="K24" s="248"/>
    </row>
    <row r="25" spans="1:11" x14ac:dyDescent="0.2">
      <c r="A25" s="221" t="s">
        <v>12</v>
      </c>
      <c r="B25" s="405" t="s">
        <v>73</v>
      </c>
      <c r="C25" s="397"/>
      <c r="D25" s="397"/>
      <c r="E25" s="397"/>
      <c r="F25" s="397"/>
      <c r="G25" s="397"/>
      <c r="H25" s="74"/>
      <c r="I25" s="88">
        <v>0</v>
      </c>
      <c r="J25" s="247"/>
      <c r="K25" s="248"/>
    </row>
    <row r="26" spans="1:11" x14ac:dyDescent="0.2">
      <c r="A26" s="221" t="s">
        <v>13</v>
      </c>
      <c r="B26" s="397" t="s">
        <v>2</v>
      </c>
      <c r="C26" s="397"/>
      <c r="D26" s="397"/>
      <c r="E26" s="397"/>
      <c r="F26" s="397"/>
      <c r="G26" s="397"/>
      <c r="H26" s="2"/>
      <c r="I26" s="88">
        <v>0</v>
      </c>
      <c r="J26" s="247"/>
      <c r="K26" s="248"/>
    </row>
    <row r="27" spans="1:11" x14ac:dyDescent="0.2">
      <c r="A27" s="48" t="s">
        <v>14</v>
      </c>
      <c r="B27" s="397" t="s">
        <v>74</v>
      </c>
      <c r="C27" s="397"/>
      <c r="D27" s="397"/>
      <c r="E27" s="397"/>
      <c r="F27" s="397"/>
      <c r="G27" s="397"/>
      <c r="H27" s="30"/>
      <c r="I27" s="88">
        <v>0</v>
      </c>
      <c r="J27" s="247"/>
      <c r="K27" s="248"/>
    </row>
    <row r="28" spans="1:11" x14ac:dyDescent="0.2">
      <c r="A28" s="221" t="s">
        <v>15</v>
      </c>
      <c r="B28" s="405" t="s">
        <v>75</v>
      </c>
      <c r="C28" s="397"/>
      <c r="D28" s="397"/>
      <c r="E28" s="397"/>
      <c r="F28" s="397"/>
      <c r="G28" s="397"/>
      <c r="H28" s="30"/>
      <c r="I28" s="88">
        <v>0</v>
      </c>
      <c r="J28" s="247"/>
      <c r="K28" s="248"/>
    </row>
    <row r="29" spans="1:11" x14ac:dyDescent="0.2">
      <c r="A29" s="48" t="s">
        <v>16</v>
      </c>
      <c r="B29" s="405" t="s">
        <v>4</v>
      </c>
      <c r="C29" s="397"/>
      <c r="D29" s="397"/>
      <c r="E29" s="397"/>
      <c r="F29" s="397"/>
      <c r="G29" s="397"/>
      <c r="H29" s="2"/>
      <c r="I29" s="88">
        <v>0</v>
      </c>
      <c r="J29" s="247"/>
      <c r="K29" s="248"/>
    </row>
    <row r="30" spans="1:11" x14ac:dyDescent="0.2">
      <c r="A30" s="387" t="s">
        <v>101</v>
      </c>
      <c r="B30" s="387"/>
      <c r="C30" s="387"/>
      <c r="D30" s="387"/>
      <c r="E30" s="387"/>
      <c r="F30" s="387"/>
      <c r="G30" s="387"/>
      <c r="H30" s="387"/>
      <c r="I30" s="253">
        <f>TRUNC(SUM(I23:I29),2)</f>
        <v>1653.17</v>
      </c>
      <c r="J30" s="254"/>
      <c r="K30" s="255"/>
    </row>
    <row r="31" spans="1:11" x14ac:dyDescent="0.2">
      <c r="A31" s="228"/>
      <c r="B31" s="228"/>
      <c r="C31" s="228"/>
      <c r="D31" s="228"/>
      <c r="E31" s="228"/>
      <c r="F31" s="228"/>
      <c r="G31" s="228"/>
      <c r="H31" s="228"/>
      <c r="I31" s="5"/>
      <c r="J31" s="247"/>
      <c r="K31" s="248"/>
    </row>
    <row r="32" spans="1:11" x14ac:dyDescent="0.2">
      <c r="A32" s="406" t="s">
        <v>76</v>
      </c>
      <c r="B32" s="407"/>
      <c r="C32" s="407"/>
      <c r="D32" s="407"/>
      <c r="E32" s="407"/>
      <c r="F32" s="407"/>
      <c r="G32" s="407"/>
      <c r="H32" s="407"/>
      <c r="I32" s="495"/>
      <c r="J32" s="250"/>
      <c r="K32" s="225"/>
    </row>
    <row r="33" spans="1:12" ht="38.25" x14ac:dyDescent="0.2">
      <c r="A33" s="387" t="s">
        <v>90</v>
      </c>
      <c r="B33" s="387"/>
      <c r="C33" s="387"/>
      <c r="D33" s="387"/>
      <c r="E33" s="387"/>
      <c r="F33" s="387"/>
      <c r="G33" s="387"/>
      <c r="H33" s="221" t="s">
        <v>3</v>
      </c>
      <c r="I33" s="85" t="str">
        <f>I22</f>
        <v>VALOR MENSAL  1 Operador Máq. Costal</v>
      </c>
      <c r="J33" s="251"/>
      <c r="K33" s="252"/>
    </row>
    <row r="34" spans="1:12" x14ac:dyDescent="0.2">
      <c r="A34" s="221" t="s">
        <v>10</v>
      </c>
      <c r="B34" s="405" t="s">
        <v>78</v>
      </c>
      <c r="C34" s="397"/>
      <c r="D34" s="397"/>
      <c r="E34" s="397"/>
      <c r="F34" s="397"/>
      <c r="G34" s="397"/>
      <c r="H34" s="1">
        <v>8.3299999999999999E-2</v>
      </c>
      <c r="I34" s="256">
        <f>I$30*H34</f>
        <v>137.70906099999999</v>
      </c>
      <c r="J34" s="257"/>
      <c r="K34" s="258"/>
    </row>
    <row r="35" spans="1:12" x14ac:dyDescent="0.2">
      <c r="A35" s="221" t="s">
        <v>11</v>
      </c>
      <c r="B35" s="397" t="s">
        <v>126</v>
      </c>
      <c r="C35" s="397"/>
      <c r="D35" s="397"/>
      <c r="E35" s="397"/>
      <c r="F35" s="397"/>
      <c r="G35" s="397"/>
      <c r="H35" s="49">
        <v>2.7799999999999998E-2</v>
      </c>
      <c r="I35" s="256">
        <f>I$30*H35</f>
        <v>45.958126</v>
      </c>
      <c r="J35" s="257"/>
      <c r="K35" s="258"/>
    </row>
    <row r="36" spans="1:12" x14ac:dyDescent="0.2">
      <c r="A36" s="387" t="s">
        <v>79</v>
      </c>
      <c r="B36" s="387"/>
      <c r="C36" s="387"/>
      <c r="D36" s="387"/>
      <c r="E36" s="387"/>
      <c r="F36" s="387"/>
      <c r="G36" s="387"/>
      <c r="H36" s="7">
        <f>TRUNC(SUM(H34:H35),4)</f>
        <v>0.1111</v>
      </c>
      <c r="I36" s="259">
        <f>TRUNC(SUM(I34:I35),2)</f>
        <v>183.66</v>
      </c>
      <c r="J36" s="260"/>
      <c r="K36" s="261"/>
      <c r="L36" s="61"/>
    </row>
    <row r="37" spans="1:12" x14ac:dyDescent="0.2">
      <c r="A37" s="408"/>
      <c r="B37" s="409"/>
      <c r="C37" s="409"/>
      <c r="D37" s="409"/>
      <c r="E37" s="409"/>
      <c r="F37" s="409"/>
      <c r="G37" s="409"/>
      <c r="H37" s="409"/>
      <c r="I37" s="409"/>
      <c r="J37" s="247"/>
      <c r="K37" s="248"/>
      <c r="L37" s="61"/>
    </row>
    <row r="38" spans="1:12" ht="38.25" x14ac:dyDescent="0.2">
      <c r="A38" s="387" t="s">
        <v>91</v>
      </c>
      <c r="B38" s="387"/>
      <c r="C38" s="387"/>
      <c r="D38" s="387"/>
      <c r="E38" s="387"/>
      <c r="F38" s="387"/>
      <c r="G38" s="387"/>
      <c r="H38" s="221" t="s">
        <v>3</v>
      </c>
      <c r="I38" s="85" t="str">
        <f>I33</f>
        <v>VALOR MENSAL  1 Operador Máq. Costal</v>
      </c>
      <c r="J38" s="251"/>
      <c r="K38" s="252"/>
    </row>
    <row r="39" spans="1:12" x14ac:dyDescent="0.2">
      <c r="A39" s="221" t="s">
        <v>10</v>
      </c>
      <c r="B39" s="405" t="s">
        <v>82</v>
      </c>
      <c r="C39" s="397"/>
      <c r="D39" s="397"/>
      <c r="E39" s="397"/>
      <c r="F39" s="397"/>
      <c r="G39" s="397"/>
      <c r="H39" s="1">
        <v>0.2</v>
      </c>
      <c r="I39" s="256">
        <f>H39*I$30</f>
        <v>330.63400000000001</v>
      </c>
      <c r="J39" s="257"/>
      <c r="K39" s="258"/>
    </row>
    <row r="40" spans="1:12" x14ac:dyDescent="0.2">
      <c r="A40" s="221" t="s">
        <v>11</v>
      </c>
      <c r="B40" s="405" t="s">
        <v>83</v>
      </c>
      <c r="C40" s="397"/>
      <c r="D40" s="397"/>
      <c r="E40" s="397"/>
      <c r="F40" s="397"/>
      <c r="G40" s="397"/>
      <c r="H40" s="1">
        <v>2.5000000000000001E-2</v>
      </c>
      <c r="I40" s="256">
        <f t="shared" ref="I40:I46" si="0">H40*I$30</f>
        <v>41.329250000000002</v>
      </c>
      <c r="J40" s="257"/>
      <c r="K40" s="258"/>
    </row>
    <row r="41" spans="1:12" x14ac:dyDescent="0.2">
      <c r="A41" s="221" t="s">
        <v>12</v>
      </c>
      <c r="B41" s="405" t="s">
        <v>84</v>
      </c>
      <c r="C41" s="397"/>
      <c r="D41" s="397"/>
      <c r="E41" s="397"/>
      <c r="F41" s="397"/>
      <c r="G41" s="397"/>
      <c r="H41" s="37">
        <v>0.03</v>
      </c>
      <c r="I41" s="256">
        <f t="shared" si="0"/>
        <v>49.595100000000002</v>
      </c>
      <c r="J41" s="257"/>
      <c r="K41" s="258"/>
    </row>
    <row r="42" spans="1:12" x14ac:dyDescent="0.2">
      <c r="A42" s="221" t="s">
        <v>13</v>
      </c>
      <c r="B42" s="405" t="s">
        <v>81</v>
      </c>
      <c r="C42" s="405"/>
      <c r="D42" s="405"/>
      <c r="E42" s="405"/>
      <c r="F42" s="405"/>
      <c r="G42" s="405"/>
      <c r="H42" s="1">
        <v>1.4999999999999999E-2</v>
      </c>
      <c r="I42" s="256">
        <f t="shared" si="0"/>
        <v>24.797550000000001</v>
      </c>
      <c r="J42" s="257"/>
      <c r="K42" s="258"/>
    </row>
    <row r="43" spans="1:12" x14ac:dyDescent="0.2">
      <c r="A43" s="221" t="s">
        <v>14</v>
      </c>
      <c r="B43" s="405" t="s">
        <v>85</v>
      </c>
      <c r="C43" s="397"/>
      <c r="D43" s="397"/>
      <c r="E43" s="397"/>
      <c r="F43" s="397"/>
      <c r="G43" s="397"/>
      <c r="H43" s="1">
        <v>0.01</v>
      </c>
      <c r="I43" s="256">
        <f t="shared" si="0"/>
        <v>16.531700000000001</v>
      </c>
      <c r="J43" s="257"/>
      <c r="K43" s="258"/>
    </row>
    <row r="44" spans="1:12" x14ac:dyDescent="0.2">
      <c r="A44" s="221" t="s">
        <v>15</v>
      </c>
      <c r="B44" s="405" t="s">
        <v>86</v>
      </c>
      <c r="C44" s="397"/>
      <c r="D44" s="397"/>
      <c r="E44" s="397"/>
      <c r="F44" s="397"/>
      <c r="G44" s="397"/>
      <c r="H44" s="1">
        <v>6.0000000000000001E-3</v>
      </c>
      <c r="I44" s="256">
        <f t="shared" si="0"/>
        <v>9.9190200000000015</v>
      </c>
      <c r="J44" s="257"/>
      <c r="K44" s="258"/>
    </row>
    <row r="45" spans="1:12" x14ac:dyDescent="0.2">
      <c r="A45" s="221" t="s">
        <v>16</v>
      </c>
      <c r="B45" s="405" t="s">
        <v>87</v>
      </c>
      <c r="C45" s="397"/>
      <c r="D45" s="397"/>
      <c r="E45" s="397"/>
      <c r="F45" s="397"/>
      <c r="G45" s="397"/>
      <c r="H45" s="1">
        <v>2E-3</v>
      </c>
      <c r="I45" s="256">
        <f t="shared" si="0"/>
        <v>3.3063400000000001</v>
      </c>
      <c r="J45" s="257"/>
      <c r="K45" s="258"/>
    </row>
    <row r="46" spans="1:12" x14ac:dyDescent="0.2">
      <c r="A46" s="221" t="s">
        <v>17</v>
      </c>
      <c r="B46" s="405" t="s">
        <v>88</v>
      </c>
      <c r="C46" s="397"/>
      <c r="D46" s="397"/>
      <c r="E46" s="397"/>
      <c r="F46" s="397"/>
      <c r="G46" s="397"/>
      <c r="H46" s="1">
        <v>0.08</v>
      </c>
      <c r="I46" s="256">
        <f t="shared" si="0"/>
        <v>132.25360000000001</v>
      </c>
      <c r="J46" s="257"/>
      <c r="K46" s="258"/>
    </row>
    <row r="47" spans="1:12" x14ac:dyDescent="0.2">
      <c r="A47" s="387" t="s">
        <v>89</v>
      </c>
      <c r="B47" s="387"/>
      <c r="C47" s="387"/>
      <c r="D47" s="387"/>
      <c r="E47" s="387"/>
      <c r="F47" s="387"/>
      <c r="G47" s="387"/>
      <c r="H47" s="7">
        <f>SUM(H39:H46)</f>
        <v>0.36800000000000005</v>
      </c>
      <c r="I47" s="259">
        <f>TRUNC(SUM(I39:I46),2)</f>
        <v>608.36</v>
      </c>
      <c r="J47" s="260"/>
      <c r="K47" s="261"/>
    </row>
    <row r="48" spans="1:12" x14ac:dyDescent="0.2">
      <c r="A48" s="410"/>
      <c r="B48" s="410"/>
      <c r="C48" s="410"/>
      <c r="D48" s="410"/>
      <c r="E48" s="410"/>
      <c r="F48" s="410"/>
      <c r="G48" s="410"/>
      <c r="H48" s="410"/>
      <c r="I48" s="411"/>
      <c r="J48" s="247"/>
      <c r="K48" s="248"/>
    </row>
    <row r="49" spans="1:11" ht="38.25" x14ac:dyDescent="0.2">
      <c r="A49" s="387" t="s">
        <v>92</v>
      </c>
      <c r="B49" s="387"/>
      <c r="C49" s="387"/>
      <c r="D49" s="387"/>
      <c r="E49" s="387"/>
      <c r="F49" s="387"/>
      <c r="G49" s="387"/>
      <c r="H49" s="7"/>
      <c r="I49" s="85" t="str">
        <f>I38</f>
        <v>VALOR MENSAL  1 Operador Máq. Costal</v>
      </c>
      <c r="J49" s="251"/>
      <c r="K49" s="252"/>
    </row>
    <row r="50" spans="1:11" x14ac:dyDescent="0.2">
      <c r="A50" s="221" t="s">
        <v>10</v>
      </c>
      <c r="B50" s="412" t="s">
        <v>93</v>
      </c>
      <c r="C50" s="413"/>
      <c r="D50" s="413"/>
      <c r="E50" s="413"/>
      <c r="F50" s="413"/>
      <c r="G50" s="413"/>
      <c r="H50" s="92" t="s">
        <v>0</v>
      </c>
      <c r="I50" s="262">
        <v>0</v>
      </c>
      <c r="J50" s="263"/>
      <c r="K50" s="264"/>
    </row>
    <row r="51" spans="1:11" x14ac:dyDescent="0.2">
      <c r="A51" s="221" t="s">
        <v>11</v>
      </c>
      <c r="B51" s="412" t="s">
        <v>330</v>
      </c>
      <c r="C51" s="413"/>
      <c r="D51" s="413"/>
      <c r="E51" s="413"/>
      <c r="F51" s="413"/>
      <c r="G51" s="413"/>
      <c r="H51" s="80">
        <v>414</v>
      </c>
      <c r="I51" s="262">
        <f>H51*0.8*13/12</f>
        <v>358.8</v>
      </c>
      <c r="J51" s="263"/>
      <c r="K51" s="264"/>
    </row>
    <row r="52" spans="1:11" x14ac:dyDescent="0.2">
      <c r="A52" s="221" t="s">
        <v>12</v>
      </c>
      <c r="B52" s="412" t="s">
        <v>331</v>
      </c>
      <c r="C52" s="413"/>
      <c r="D52" s="413"/>
      <c r="E52" s="413"/>
      <c r="F52" s="413"/>
      <c r="G52" s="413"/>
      <c r="H52" s="92" t="s">
        <v>0</v>
      </c>
      <c r="I52" s="53">
        <v>62.5</v>
      </c>
      <c r="J52" s="263"/>
      <c r="K52" s="264"/>
    </row>
    <row r="53" spans="1:11" x14ac:dyDescent="0.2">
      <c r="A53" s="221" t="s">
        <v>13</v>
      </c>
      <c r="B53" s="412" t="s">
        <v>332</v>
      </c>
      <c r="C53" s="413"/>
      <c r="D53" s="413"/>
      <c r="E53" s="413"/>
      <c r="F53" s="413"/>
      <c r="G53" s="413"/>
      <c r="H53" s="92" t="s">
        <v>0</v>
      </c>
      <c r="I53" s="53">
        <v>20.5</v>
      </c>
      <c r="J53" s="263"/>
      <c r="K53" s="264"/>
    </row>
    <row r="54" spans="1:11" x14ac:dyDescent="0.2">
      <c r="A54" s="221" t="s">
        <v>14</v>
      </c>
      <c r="B54" s="412" t="s">
        <v>333</v>
      </c>
      <c r="C54" s="413"/>
      <c r="D54" s="413"/>
      <c r="E54" s="413"/>
      <c r="F54" s="413"/>
      <c r="G54" s="413"/>
      <c r="H54" s="92" t="s">
        <v>0</v>
      </c>
      <c r="I54" s="53">
        <v>20.5</v>
      </c>
      <c r="J54" s="263"/>
      <c r="K54" s="264"/>
    </row>
    <row r="55" spans="1:11" x14ac:dyDescent="0.2">
      <c r="A55" s="221" t="s">
        <v>15</v>
      </c>
      <c r="B55" s="412" t="s">
        <v>4</v>
      </c>
      <c r="C55" s="413"/>
      <c r="D55" s="413"/>
      <c r="E55" s="413"/>
      <c r="F55" s="413"/>
      <c r="G55" s="413"/>
      <c r="H55" s="92" t="s">
        <v>0</v>
      </c>
      <c r="I55" s="262">
        <v>0</v>
      </c>
      <c r="J55" s="263"/>
      <c r="K55" s="264"/>
    </row>
    <row r="56" spans="1:11" x14ac:dyDescent="0.2">
      <c r="A56" s="387" t="s">
        <v>94</v>
      </c>
      <c r="B56" s="387"/>
      <c r="C56" s="387"/>
      <c r="D56" s="387"/>
      <c r="E56" s="387"/>
      <c r="F56" s="387"/>
      <c r="G56" s="387"/>
      <c r="H56" s="387"/>
      <c r="I56" s="259">
        <f>TRUNC(SUM(I50:I55),2)</f>
        <v>462.3</v>
      </c>
      <c r="J56" s="260"/>
      <c r="K56" s="261"/>
    </row>
    <row r="57" spans="1:11" x14ac:dyDescent="0.2">
      <c r="A57" s="410"/>
      <c r="B57" s="410"/>
      <c r="C57" s="410"/>
      <c r="D57" s="410"/>
      <c r="E57" s="410"/>
      <c r="F57" s="410"/>
      <c r="G57" s="410"/>
      <c r="H57" s="410"/>
      <c r="I57" s="411"/>
      <c r="J57" s="247"/>
      <c r="K57" s="248"/>
    </row>
    <row r="58" spans="1:11" x14ac:dyDescent="0.2">
      <c r="A58" s="496" t="s">
        <v>95</v>
      </c>
      <c r="B58" s="497"/>
      <c r="C58" s="497"/>
      <c r="D58" s="497"/>
      <c r="E58" s="497"/>
      <c r="F58" s="497"/>
      <c r="G58" s="497"/>
      <c r="H58" s="497"/>
      <c r="I58" s="498"/>
      <c r="J58" s="265"/>
      <c r="K58" s="243"/>
    </row>
    <row r="59" spans="1:11" ht="38.25" x14ac:dyDescent="0.2">
      <c r="A59" s="387" t="s">
        <v>99</v>
      </c>
      <c r="B59" s="387"/>
      <c r="C59" s="387"/>
      <c r="D59" s="387"/>
      <c r="E59" s="387"/>
      <c r="F59" s="387"/>
      <c r="G59" s="387"/>
      <c r="H59" s="387"/>
      <c r="I59" s="85" t="str">
        <f>I49</f>
        <v>VALOR MENSAL  1 Operador Máq. Costal</v>
      </c>
      <c r="J59" s="251"/>
      <c r="K59" s="252"/>
    </row>
    <row r="60" spans="1:11" x14ac:dyDescent="0.2">
      <c r="A60" s="221" t="s">
        <v>96</v>
      </c>
      <c r="B60" s="405" t="s">
        <v>77</v>
      </c>
      <c r="C60" s="405"/>
      <c r="D60" s="405"/>
      <c r="E60" s="405"/>
      <c r="F60" s="405"/>
      <c r="G60" s="405"/>
      <c r="H60" s="405"/>
      <c r="I60" s="88">
        <f>I36</f>
        <v>183.66</v>
      </c>
      <c r="J60" s="247"/>
      <c r="K60" s="248"/>
    </row>
    <row r="61" spans="1:11" x14ac:dyDescent="0.2">
      <c r="A61" s="48" t="s">
        <v>97</v>
      </c>
      <c r="B61" s="405" t="s">
        <v>80</v>
      </c>
      <c r="C61" s="405"/>
      <c r="D61" s="405"/>
      <c r="E61" s="405"/>
      <c r="F61" s="405"/>
      <c r="G61" s="405"/>
      <c r="H61" s="405"/>
      <c r="I61" s="266">
        <f>I47</f>
        <v>608.36</v>
      </c>
      <c r="J61" s="247"/>
      <c r="K61" s="248"/>
    </row>
    <row r="62" spans="1:11" x14ac:dyDescent="0.2">
      <c r="A62" s="48" t="s">
        <v>98</v>
      </c>
      <c r="B62" s="405" t="s">
        <v>100</v>
      </c>
      <c r="C62" s="405"/>
      <c r="D62" s="405"/>
      <c r="E62" s="405"/>
      <c r="F62" s="405"/>
      <c r="G62" s="405"/>
      <c r="H62" s="405"/>
      <c r="I62" s="266">
        <f>I56</f>
        <v>462.3</v>
      </c>
      <c r="J62" s="247"/>
      <c r="K62" s="248"/>
    </row>
    <row r="63" spans="1:11" x14ac:dyDescent="0.2">
      <c r="A63" s="387" t="s">
        <v>102</v>
      </c>
      <c r="B63" s="387"/>
      <c r="C63" s="387"/>
      <c r="D63" s="387"/>
      <c r="E63" s="387"/>
      <c r="F63" s="387"/>
      <c r="G63" s="387"/>
      <c r="H63" s="387"/>
      <c r="I63" s="267">
        <f>TRUNC(SUM(I60:I62),2)</f>
        <v>1254.32</v>
      </c>
      <c r="J63" s="268"/>
      <c r="K63" s="269"/>
    </row>
    <row r="64" spans="1:11" x14ac:dyDescent="0.2">
      <c r="A64" s="418"/>
      <c r="B64" s="419"/>
      <c r="C64" s="419"/>
      <c r="D64" s="419"/>
      <c r="E64" s="419"/>
      <c r="F64" s="419"/>
      <c r="G64" s="419"/>
      <c r="H64" s="419"/>
      <c r="I64" s="419"/>
      <c r="J64" s="247"/>
      <c r="K64" s="248"/>
    </row>
    <row r="65" spans="1:11" x14ac:dyDescent="0.2">
      <c r="A65" s="406" t="s">
        <v>103</v>
      </c>
      <c r="B65" s="407"/>
      <c r="C65" s="407"/>
      <c r="D65" s="407"/>
      <c r="E65" s="407"/>
      <c r="F65" s="407"/>
      <c r="G65" s="407"/>
      <c r="H65" s="407"/>
      <c r="I65" s="495"/>
      <c r="J65" s="250"/>
      <c r="K65" s="225"/>
    </row>
    <row r="66" spans="1:11" ht="38.25" x14ac:dyDescent="0.2">
      <c r="A66" s="221">
        <v>3</v>
      </c>
      <c r="B66" s="387" t="s">
        <v>104</v>
      </c>
      <c r="C66" s="387"/>
      <c r="D66" s="387"/>
      <c r="E66" s="387"/>
      <c r="F66" s="387"/>
      <c r="G66" s="387"/>
      <c r="H66" s="221" t="s">
        <v>3</v>
      </c>
      <c r="I66" s="85" t="str">
        <f>I59</f>
        <v>VALOR MENSAL  1 Operador Máq. Costal</v>
      </c>
      <c r="J66" s="251"/>
      <c r="K66" s="252"/>
    </row>
    <row r="67" spans="1:11" x14ac:dyDescent="0.2">
      <c r="A67" s="221" t="s">
        <v>10</v>
      </c>
      <c r="B67" s="416" t="s">
        <v>107</v>
      </c>
      <c r="C67" s="417"/>
      <c r="D67" s="417"/>
      <c r="E67" s="417"/>
      <c r="F67" s="417"/>
      <c r="G67" s="417"/>
      <c r="H67" s="35">
        <v>4.1999999999999997E-3</v>
      </c>
      <c r="I67" s="270">
        <f>I$30*H67</f>
        <v>6.943314</v>
      </c>
      <c r="J67" s="271"/>
      <c r="K67" s="272"/>
    </row>
    <row r="68" spans="1:11" x14ac:dyDescent="0.2">
      <c r="A68" s="221" t="s">
        <v>11</v>
      </c>
      <c r="B68" s="405" t="s">
        <v>106</v>
      </c>
      <c r="C68" s="405"/>
      <c r="D68" s="405"/>
      <c r="E68" s="405"/>
      <c r="F68" s="405"/>
      <c r="G68" s="405"/>
      <c r="H68" s="35">
        <v>2.9999999999999997E-4</v>
      </c>
      <c r="I68" s="270">
        <f t="shared" ref="I68:I72" si="1">I$30*H68</f>
        <v>0.49595099999999998</v>
      </c>
      <c r="J68" s="271"/>
      <c r="K68" s="272"/>
    </row>
    <row r="69" spans="1:11" x14ac:dyDescent="0.2">
      <c r="A69" s="221" t="s">
        <v>12</v>
      </c>
      <c r="B69" s="416" t="s">
        <v>338</v>
      </c>
      <c r="C69" s="417"/>
      <c r="D69" s="417"/>
      <c r="E69" s="417"/>
      <c r="F69" s="417"/>
      <c r="G69" s="417"/>
      <c r="H69" s="339">
        <v>2.0000000000000001E-4</v>
      </c>
      <c r="I69" s="270">
        <f t="shared" si="1"/>
        <v>0.33063400000000004</v>
      </c>
      <c r="J69" s="271"/>
      <c r="K69" s="272"/>
    </row>
    <row r="70" spans="1:11" x14ac:dyDescent="0.2">
      <c r="A70" s="221" t="s">
        <v>13</v>
      </c>
      <c r="B70" s="405" t="s">
        <v>105</v>
      </c>
      <c r="C70" s="405"/>
      <c r="D70" s="405"/>
      <c r="E70" s="405"/>
      <c r="F70" s="405"/>
      <c r="G70" s="405"/>
      <c r="H70" s="1">
        <v>1.9400000000000001E-2</v>
      </c>
      <c r="I70" s="270">
        <f t="shared" si="1"/>
        <v>32.071498000000005</v>
      </c>
      <c r="J70" s="271"/>
      <c r="K70" s="272"/>
    </row>
    <row r="71" spans="1:11" x14ac:dyDescent="0.2">
      <c r="A71" s="221" t="s">
        <v>14</v>
      </c>
      <c r="B71" s="405" t="s">
        <v>108</v>
      </c>
      <c r="C71" s="405"/>
      <c r="D71" s="405"/>
      <c r="E71" s="405"/>
      <c r="F71" s="405"/>
      <c r="G71" s="405"/>
      <c r="H71" s="49">
        <v>7.7000000000000002E-3</v>
      </c>
      <c r="I71" s="270">
        <f t="shared" si="1"/>
        <v>12.729409</v>
      </c>
      <c r="J71" s="271"/>
      <c r="K71" s="272"/>
    </row>
    <row r="72" spans="1:11" x14ac:dyDescent="0.2">
      <c r="A72" s="221" t="s">
        <v>15</v>
      </c>
      <c r="B72" s="416" t="s">
        <v>339</v>
      </c>
      <c r="C72" s="416"/>
      <c r="D72" s="416"/>
      <c r="E72" s="416"/>
      <c r="F72" s="416"/>
      <c r="G72" s="416"/>
      <c r="H72" s="36">
        <v>3.73E-2</v>
      </c>
      <c r="I72" s="270">
        <f t="shared" si="1"/>
        <v>61.663240999999999</v>
      </c>
      <c r="J72" s="271"/>
      <c r="K72" s="272"/>
    </row>
    <row r="73" spans="1:11" x14ac:dyDescent="0.2">
      <c r="A73" s="387" t="s">
        <v>109</v>
      </c>
      <c r="B73" s="387"/>
      <c r="C73" s="387"/>
      <c r="D73" s="387"/>
      <c r="E73" s="387"/>
      <c r="F73" s="387"/>
      <c r="G73" s="387"/>
      <c r="H73" s="7">
        <f>TRUNC(SUM(H67:H72),4)</f>
        <v>6.9099999999999995E-2</v>
      </c>
      <c r="I73" s="259">
        <f>TRUNC(SUM(I67:I72),2)</f>
        <v>114.23</v>
      </c>
      <c r="J73" s="260"/>
      <c r="K73" s="261"/>
    </row>
    <row r="74" spans="1:11" x14ac:dyDescent="0.2">
      <c r="A74" s="422"/>
      <c r="B74" s="423"/>
      <c r="C74" s="423"/>
      <c r="D74" s="423"/>
      <c r="E74" s="423"/>
      <c r="F74" s="423"/>
      <c r="G74" s="423"/>
      <c r="H74" s="423"/>
      <c r="I74" s="423"/>
      <c r="J74" s="247"/>
      <c r="K74" s="248"/>
    </row>
    <row r="75" spans="1:11" x14ac:dyDescent="0.2">
      <c r="A75" s="499" t="s">
        <v>110</v>
      </c>
      <c r="B75" s="500"/>
      <c r="C75" s="500"/>
      <c r="D75" s="500"/>
      <c r="E75" s="500"/>
      <c r="F75" s="500"/>
      <c r="G75" s="500"/>
      <c r="H75" s="500"/>
      <c r="I75" s="501"/>
      <c r="J75" s="250"/>
      <c r="K75" s="225"/>
    </row>
    <row r="76" spans="1:11" ht="38.25" x14ac:dyDescent="0.2">
      <c r="A76" s="387" t="s">
        <v>111</v>
      </c>
      <c r="B76" s="387"/>
      <c r="C76" s="387"/>
      <c r="D76" s="387"/>
      <c r="E76" s="387"/>
      <c r="F76" s="387"/>
      <c r="G76" s="387"/>
      <c r="H76" s="221" t="s">
        <v>3</v>
      </c>
      <c r="I76" s="85" t="str">
        <f>I66</f>
        <v>VALOR MENSAL  1 Operador Máq. Costal</v>
      </c>
      <c r="J76" s="251"/>
      <c r="K76" s="252"/>
    </row>
    <row r="77" spans="1:11" x14ac:dyDescent="0.2">
      <c r="A77" s="221" t="s">
        <v>10</v>
      </c>
      <c r="B77" s="397" t="s">
        <v>112</v>
      </c>
      <c r="C77" s="397"/>
      <c r="D77" s="397"/>
      <c r="E77" s="397"/>
      <c r="F77" s="397"/>
      <c r="G77" s="397"/>
      <c r="H77" s="273">
        <v>8.3299999999999999E-2</v>
      </c>
      <c r="I77" s="256">
        <f>I$30*H77</f>
        <v>137.70906099999999</v>
      </c>
      <c r="J77" s="257"/>
      <c r="K77" s="258"/>
    </row>
    <row r="78" spans="1:11" x14ac:dyDescent="0.2">
      <c r="A78" s="48" t="s">
        <v>11</v>
      </c>
      <c r="B78" s="416" t="s">
        <v>113</v>
      </c>
      <c r="C78" s="417"/>
      <c r="D78" s="417"/>
      <c r="E78" s="417"/>
      <c r="F78" s="417"/>
      <c r="G78" s="417"/>
      <c r="H78" s="274">
        <v>7.3000000000000001E-3</v>
      </c>
      <c r="I78" s="256">
        <f t="shared" ref="I78:I83" si="2">I$30*H78</f>
        <v>12.068141000000001</v>
      </c>
      <c r="J78" s="257"/>
      <c r="K78" s="258"/>
    </row>
    <row r="79" spans="1:11" x14ac:dyDescent="0.2">
      <c r="A79" s="48" t="s">
        <v>12</v>
      </c>
      <c r="B79" s="417" t="s">
        <v>114</v>
      </c>
      <c r="C79" s="417"/>
      <c r="D79" s="417"/>
      <c r="E79" s="417"/>
      <c r="F79" s="417"/>
      <c r="G79" s="417"/>
      <c r="H79" s="274">
        <v>2.0000000000000001E-4</v>
      </c>
      <c r="I79" s="256">
        <f t="shared" si="2"/>
        <v>0.33063400000000004</v>
      </c>
      <c r="J79" s="257"/>
      <c r="K79" s="258"/>
    </row>
    <row r="80" spans="1:11" x14ac:dyDescent="0.2">
      <c r="A80" s="48" t="s">
        <v>13</v>
      </c>
      <c r="B80" s="416" t="s">
        <v>115</v>
      </c>
      <c r="C80" s="417"/>
      <c r="D80" s="417"/>
      <c r="E80" s="417"/>
      <c r="F80" s="417"/>
      <c r="G80" s="417"/>
      <c r="H80" s="35">
        <v>3.0000000000000001E-3</v>
      </c>
      <c r="I80" s="256">
        <f t="shared" si="2"/>
        <v>4.9595100000000008</v>
      </c>
      <c r="J80" s="257"/>
      <c r="K80" s="258"/>
    </row>
    <row r="81" spans="1:11" x14ac:dyDescent="0.2">
      <c r="A81" s="48" t="s">
        <v>14</v>
      </c>
      <c r="B81" s="405" t="s">
        <v>23</v>
      </c>
      <c r="C81" s="405"/>
      <c r="D81" s="405"/>
      <c r="E81" s="405"/>
      <c r="F81" s="405"/>
      <c r="G81" s="405"/>
      <c r="H81" s="274">
        <v>0</v>
      </c>
      <c r="I81" s="256">
        <f t="shared" si="2"/>
        <v>0</v>
      </c>
      <c r="J81" s="257"/>
      <c r="K81" s="258"/>
    </row>
    <row r="82" spans="1:11" x14ac:dyDescent="0.2">
      <c r="A82" s="48"/>
      <c r="B82" s="424" t="s">
        <v>336</v>
      </c>
      <c r="C82" s="425"/>
      <c r="D82" s="425"/>
      <c r="E82" s="425"/>
      <c r="F82" s="425"/>
      <c r="G82" s="426"/>
      <c r="H82" s="274">
        <v>1.66E-2</v>
      </c>
      <c r="I82" s="256">
        <f t="shared" si="2"/>
        <v>27.442622</v>
      </c>
      <c r="J82" s="257"/>
      <c r="K82" s="258"/>
    </row>
    <row r="83" spans="1:11" x14ac:dyDescent="0.2">
      <c r="A83" s="221" t="s">
        <v>15</v>
      </c>
      <c r="B83" s="417" t="s">
        <v>4</v>
      </c>
      <c r="C83" s="417"/>
      <c r="D83" s="417"/>
      <c r="E83" s="417"/>
      <c r="F83" s="417"/>
      <c r="G83" s="417"/>
      <c r="H83" s="274">
        <v>0</v>
      </c>
      <c r="I83" s="256">
        <f t="shared" si="2"/>
        <v>0</v>
      </c>
      <c r="J83" s="257"/>
      <c r="K83" s="258"/>
    </row>
    <row r="84" spans="1:11" x14ac:dyDescent="0.2">
      <c r="A84" s="387" t="s">
        <v>20</v>
      </c>
      <c r="B84" s="387"/>
      <c r="C84" s="387"/>
      <c r="D84" s="387"/>
      <c r="E84" s="387"/>
      <c r="F84" s="387"/>
      <c r="G84" s="387"/>
      <c r="H84" s="7">
        <f>TRUNC(SUM(H77:H83),4)</f>
        <v>0.1104</v>
      </c>
      <c r="I84" s="259">
        <f>TRUNC(SUM(I77:I83),2)</f>
        <v>182.5</v>
      </c>
      <c r="J84" s="260"/>
      <c r="K84" s="261"/>
    </row>
    <row r="85" spans="1:11" x14ac:dyDescent="0.2">
      <c r="A85" s="420"/>
      <c r="B85" s="421"/>
      <c r="C85" s="421"/>
      <c r="D85" s="421"/>
      <c r="E85" s="421"/>
      <c r="F85" s="421"/>
      <c r="G85" s="421"/>
      <c r="H85" s="421"/>
      <c r="I85" s="421"/>
      <c r="J85" s="247"/>
      <c r="K85" s="248"/>
    </row>
    <row r="86" spans="1:11" ht="38.25" x14ac:dyDescent="0.2">
      <c r="A86" s="387" t="s">
        <v>116</v>
      </c>
      <c r="B86" s="387"/>
      <c r="C86" s="387"/>
      <c r="D86" s="387"/>
      <c r="E86" s="387"/>
      <c r="F86" s="387"/>
      <c r="G86" s="387"/>
      <c r="H86" s="221" t="s">
        <v>3</v>
      </c>
      <c r="I86" s="85" t="str">
        <f>I76</f>
        <v>VALOR MENSAL  1 Operador Máq. Costal</v>
      </c>
      <c r="J86" s="251"/>
      <c r="K86" s="252"/>
    </row>
    <row r="87" spans="1:11" x14ac:dyDescent="0.2">
      <c r="A87" s="221" t="s">
        <v>10</v>
      </c>
      <c r="B87" s="397" t="s">
        <v>117</v>
      </c>
      <c r="C87" s="397"/>
      <c r="D87" s="397"/>
      <c r="E87" s="397"/>
      <c r="F87" s="397"/>
      <c r="G87" s="397"/>
      <c r="H87" s="273">
        <v>0</v>
      </c>
      <c r="I87" s="256">
        <f>$I$30*H87</f>
        <v>0</v>
      </c>
      <c r="J87" s="257"/>
      <c r="K87" s="258"/>
    </row>
    <row r="88" spans="1:11" x14ac:dyDescent="0.2">
      <c r="A88" s="387" t="s">
        <v>22</v>
      </c>
      <c r="B88" s="387"/>
      <c r="C88" s="387"/>
      <c r="D88" s="387"/>
      <c r="E88" s="387"/>
      <c r="F88" s="387"/>
      <c r="G88" s="387"/>
      <c r="H88" s="7">
        <f>TRUNC(SUM(H87),4)</f>
        <v>0</v>
      </c>
      <c r="I88" s="259">
        <f>TRUNC(SUM(I87),2)</f>
        <v>0</v>
      </c>
      <c r="J88" s="260"/>
      <c r="K88" s="261"/>
    </row>
    <row r="89" spans="1:11" x14ac:dyDescent="0.2">
      <c r="A89" s="427"/>
      <c r="B89" s="428"/>
      <c r="C89" s="428"/>
      <c r="D89" s="428"/>
      <c r="E89" s="428"/>
      <c r="F89" s="428"/>
      <c r="G89" s="428"/>
      <c r="H89" s="428"/>
      <c r="I89" s="428"/>
      <c r="J89" s="247"/>
      <c r="K89" s="248"/>
    </row>
    <row r="90" spans="1:11" x14ac:dyDescent="0.2">
      <c r="A90" s="496" t="s">
        <v>118</v>
      </c>
      <c r="B90" s="497"/>
      <c r="C90" s="497"/>
      <c r="D90" s="497"/>
      <c r="E90" s="497"/>
      <c r="F90" s="497"/>
      <c r="G90" s="497"/>
      <c r="H90" s="497"/>
      <c r="I90" s="498"/>
      <c r="J90" s="265"/>
      <c r="K90" s="243"/>
    </row>
    <row r="91" spans="1:11" ht="38.25" x14ac:dyDescent="0.2">
      <c r="A91" s="387" t="s">
        <v>119</v>
      </c>
      <c r="B91" s="387"/>
      <c r="C91" s="387"/>
      <c r="D91" s="387"/>
      <c r="E91" s="387"/>
      <c r="F91" s="387"/>
      <c r="G91" s="387"/>
      <c r="H91" s="387"/>
      <c r="I91" s="85" t="str">
        <f>I86</f>
        <v>VALOR MENSAL  1 Operador Máq. Costal</v>
      </c>
      <c r="J91" s="251"/>
      <c r="K91" s="252"/>
    </row>
    <row r="92" spans="1:11" x14ac:dyDescent="0.2">
      <c r="A92" s="221" t="s">
        <v>26</v>
      </c>
      <c r="B92" s="405" t="s">
        <v>113</v>
      </c>
      <c r="C92" s="405"/>
      <c r="D92" s="405"/>
      <c r="E92" s="405"/>
      <c r="F92" s="405"/>
      <c r="G92" s="405"/>
      <c r="H92" s="405"/>
      <c r="I92" s="275">
        <f>I84</f>
        <v>182.5</v>
      </c>
      <c r="J92" s="271"/>
      <c r="K92" s="272"/>
    </row>
    <row r="93" spans="1:11" x14ac:dyDescent="0.2">
      <c r="A93" s="48" t="s">
        <v>27</v>
      </c>
      <c r="B93" s="405" t="s">
        <v>120</v>
      </c>
      <c r="C93" s="405"/>
      <c r="D93" s="405"/>
      <c r="E93" s="405"/>
      <c r="F93" s="405"/>
      <c r="G93" s="405"/>
      <c r="H93" s="405"/>
      <c r="I93" s="270">
        <f>I88</f>
        <v>0</v>
      </c>
      <c r="J93" s="271"/>
      <c r="K93" s="272"/>
    </row>
    <row r="94" spans="1:11" x14ac:dyDescent="0.2">
      <c r="A94" s="387" t="s">
        <v>121</v>
      </c>
      <c r="B94" s="387"/>
      <c r="C94" s="387"/>
      <c r="D94" s="387"/>
      <c r="E94" s="387"/>
      <c r="F94" s="387"/>
      <c r="G94" s="387"/>
      <c r="H94" s="387"/>
      <c r="I94" s="276">
        <f>TRUNC(SUM(I92:I93),2)</f>
        <v>182.5</v>
      </c>
      <c r="J94" s="260"/>
      <c r="K94" s="261"/>
    </row>
    <row r="95" spans="1:11" x14ac:dyDescent="0.2">
      <c r="A95" s="418"/>
      <c r="B95" s="419"/>
      <c r="C95" s="419"/>
      <c r="D95" s="419"/>
      <c r="E95" s="419"/>
      <c r="F95" s="419"/>
      <c r="G95" s="419"/>
      <c r="H95" s="419"/>
      <c r="I95" s="419"/>
      <c r="J95" s="247"/>
      <c r="K95" s="248"/>
    </row>
    <row r="96" spans="1:11" x14ac:dyDescent="0.2">
      <c r="A96" s="406" t="s">
        <v>122</v>
      </c>
      <c r="B96" s="407"/>
      <c r="C96" s="407"/>
      <c r="D96" s="407"/>
      <c r="E96" s="407"/>
      <c r="F96" s="407"/>
      <c r="G96" s="407"/>
      <c r="H96" s="407"/>
      <c r="I96" s="495"/>
      <c r="J96" s="250"/>
      <c r="K96" s="225"/>
    </row>
    <row r="97" spans="1:11" ht="38.25" x14ac:dyDescent="0.2">
      <c r="A97" s="221">
        <v>5</v>
      </c>
      <c r="B97" s="387" t="s">
        <v>19</v>
      </c>
      <c r="C97" s="387"/>
      <c r="D97" s="387"/>
      <c r="E97" s="387"/>
      <c r="F97" s="387"/>
      <c r="G97" s="387"/>
      <c r="H97" s="221"/>
      <c r="I97" s="85" t="str">
        <f>I91</f>
        <v>VALOR MENSAL  1 Operador Máq. Costal</v>
      </c>
      <c r="J97" s="251"/>
      <c r="K97" s="252"/>
    </row>
    <row r="98" spans="1:11" x14ac:dyDescent="0.2">
      <c r="A98" s="221" t="s">
        <v>10</v>
      </c>
      <c r="B98" s="412" t="s">
        <v>206</v>
      </c>
      <c r="C98" s="412"/>
      <c r="D98" s="412"/>
      <c r="E98" s="412"/>
      <c r="F98" s="412"/>
      <c r="G98" s="412"/>
      <c r="H98" s="92" t="s">
        <v>0</v>
      </c>
      <c r="I98" s="275">
        <f>E187</f>
        <v>98.333333333333343</v>
      </c>
      <c r="J98" s="271"/>
      <c r="K98" s="272"/>
    </row>
    <row r="99" spans="1:11" x14ac:dyDescent="0.2">
      <c r="A99" s="221" t="s">
        <v>11</v>
      </c>
      <c r="B99" s="412" t="s">
        <v>259</v>
      </c>
      <c r="C99" s="412"/>
      <c r="D99" s="412"/>
      <c r="E99" s="412"/>
      <c r="F99" s="412"/>
      <c r="G99" s="412"/>
      <c r="H99" s="92" t="s">
        <v>0</v>
      </c>
      <c r="I99" s="275">
        <v>10</v>
      </c>
      <c r="J99" s="271"/>
      <c r="K99" s="272"/>
    </row>
    <row r="100" spans="1:11" x14ac:dyDescent="0.2">
      <c r="A100" s="224" t="s">
        <v>12</v>
      </c>
      <c r="B100" s="412" t="s">
        <v>257</v>
      </c>
      <c r="C100" s="412"/>
      <c r="D100" s="412"/>
      <c r="E100" s="412"/>
      <c r="F100" s="412"/>
      <c r="G100" s="412"/>
      <c r="H100" s="92" t="s">
        <v>0</v>
      </c>
      <c r="I100" s="275">
        <v>0</v>
      </c>
      <c r="J100" s="271"/>
      <c r="K100" s="272"/>
    </row>
    <row r="101" spans="1:11" x14ac:dyDescent="0.2">
      <c r="A101" s="387" t="s">
        <v>123</v>
      </c>
      <c r="B101" s="387"/>
      <c r="C101" s="387"/>
      <c r="D101" s="387"/>
      <c r="E101" s="387"/>
      <c r="F101" s="387"/>
      <c r="G101" s="387"/>
      <c r="H101" s="7" t="s">
        <v>0</v>
      </c>
      <c r="I101" s="259">
        <f>TRUNC(SUM(I98:I100),2)</f>
        <v>108.33</v>
      </c>
      <c r="J101" s="260"/>
      <c r="K101" s="261"/>
    </row>
    <row r="102" spans="1:11" x14ac:dyDescent="0.2">
      <c r="A102" s="418"/>
      <c r="B102" s="419"/>
      <c r="C102" s="419"/>
      <c r="D102" s="419"/>
      <c r="E102" s="419"/>
      <c r="F102" s="419"/>
      <c r="G102" s="419"/>
      <c r="H102" s="419"/>
      <c r="I102" s="419"/>
      <c r="J102" s="247"/>
      <c r="K102" s="248"/>
    </row>
    <row r="103" spans="1:11" ht="27.75" customHeight="1" x14ac:dyDescent="0.2">
      <c r="A103" s="431" t="s">
        <v>271</v>
      </c>
      <c r="B103" s="431"/>
      <c r="C103" s="431"/>
      <c r="D103" s="431"/>
      <c r="E103" s="431"/>
      <c r="F103" s="431"/>
      <c r="G103" s="431"/>
      <c r="H103" s="431"/>
      <c r="I103" s="499"/>
      <c r="J103" s="247"/>
      <c r="K103" s="248"/>
    </row>
    <row r="104" spans="1:11" ht="25.5" x14ac:dyDescent="0.2">
      <c r="A104" s="221">
        <v>6</v>
      </c>
      <c r="B104" s="387" t="s">
        <v>135</v>
      </c>
      <c r="C104" s="387"/>
      <c r="D104" s="387"/>
      <c r="E104" s="387"/>
      <c r="F104" s="387"/>
      <c r="G104" s="387"/>
      <c r="H104" s="221"/>
      <c r="I104" s="85" t="s">
        <v>139</v>
      </c>
      <c r="J104" s="265"/>
      <c r="K104" s="248"/>
    </row>
    <row r="105" spans="1:11" ht="25.5" customHeight="1" x14ac:dyDescent="0.2">
      <c r="A105" s="221" t="s">
        <v>10</v>
      </c>
      <c r="B105" s="429" t="s">
        <v>272</v>
      </c>
      <c r="C105" s="429"/>
      <c r="D105" s="429"/>
      <c r="E105" s="429"/>
      <c r="F105" s="429"/>
      <c r="G105" s="429"/>
      <c r="H105" s="92" t="s">
        <v>0</v>
      </c>
      <c r="I105" s="88">
        <f>D231</f>
        <v>2438.4306093333335</v>
      </c>
      <c r="J105" s="271"/>
      <c r="K105" s="248"/>
    </row>
    <row r="106" spans="1:11" ht="25.5" customHeight="1" x14ac:dyDescent="0.2">
      <c r="A106" s="221" t="s">
        <v>11</v>
      </c>
      <c r="B106" s="424" t="s">
        <v>4</v>
      </c>
      <c r="C106" s="425"/>
      <c r="D106" s="425"/>
      <c r="E106" s="425"/>
      <c r="F106" s="425"/>
      <c r="G106" s="426"/>
      <c r="H106" s="92" t="s">
        <v>0</v>
      </c>
      <c r="I106" s="88">
        <v>0</v>
      </c>
      <c r="J106" s="271"/>
      <c r="K106" s="248"/>
    </row>
    <row r="107" spans="1:11" x14ac:dyDescent="0.2">
      <c r="A107" s="387" t="s">
        <v>124</v>
      </c>
      <c r="B107" s="387"/>
      <c r="C107" s="387"/>
      <c r="D107" s="387"/>
      <c r="E107" s="387"/>
      <c r="F107" s="387"/>
      <c r="G107" s="387"/>
      <c r="H107" s="7" t="s">
        <v>0</v>
      </c>
      <c r="I107" s="89">
        <f>TRUNC(SUM(I105:I106),2)</f>
        <v>2438.4299999999998</v>
      </c>
      <c r="J107" s="260"/>
      <c r="K107" s="248"/>
    </row>
    <row r="108" spans="1:11" x14ac:dyDescent="0.2">
      <c r="A108" s="418"/>
      <c r="B108" s="419"/>
      <c r="C108" s="419"/>
      <c r="D108" s="419"/>
      <c r="E108" s="419"/>
      <c r="F108" s="419"/>
      <c r="G108" s="419"/>
      <c r="H108" s="419"/>
      <c r="I108" s="419"/>
      <c r="J108" s="247"/>
      <c r="K108" s="248"/>
    </row>
    <row r="109" spans="1:11" x14ac:dyDescent="0.2">
      <c r="A109" s="431" t="s">
        <v>136</v>
      </c>
      <c r="B109" s="431"/>
      <c r="C109" s="431"/>
      <c r="D109" s="431"/>
      <c r="E109" s="431"/>
      <c r="F109" s="431"/>
      <c r="G109" s="431"/>
      <c r="H109" s="431"/>
      <c r="I109" s="499"/>
      <c r="J109" s="247"/>
      <c r="K109" s="248"/>
    </row>
    <row r="110" spans="1:11" x14ac:dyDescent="0.2">
      <c r="A110" s="221">
        <v>7</v>
      </c>
      <c r="B110" s="387" t="s">
        <v>25</v>
      </c>
      <c r="C110" s="387"/>
      <c r="D110" s="387"/>
      <c r="E110" s="387"/>
      <c r="F110" s="387"/>
      <c r="G110" s="387"/>
      <c r="H110" s="221" t="s">
        <v>3</v>
      </c>
      <c r="I110" s="220" t="s">
        <v>1</v>
      </c>
      <c r="J110" s="265"/>
      <c r="K110" s="248"/>
    </row>
    <row r="111" spans="1:11" x14ac:dyDescent="0.2">
      <c r="A111" s="221" t="s">
        <v>10</v>
      </c>
      <c r="B111" s="405" t="s">
        <v>28</v>
      </c>
      <c r="C111" s="405"/>
      <c r="D111" s="405"/>
      <c r="E111" s="405"/>
      <c r="F111" s="405"/>
      <c r="G111" s="405"/>
      <c r="H111" s="56">
        <v>0.1</v>
      </c>
      <c r="I111" s="277">
        <f>TRUNC(H111*I139,2)</f>
        <v>906.35</v>
      </c>
      <c r="J111" s="278"/>
      <c r="K111" s="248"/>
    </row>
    <row r="112" spans="1:11" x14ac:dyDescent="0.2">
      <c r="A112" s="48" t="s">
        <v>11</v>
      </c>
      <c r="B112" s="405" t="s">
        <v>5</v>
      </c>
      <c r="C112" s="405"/>
      <c r="D112" s="405"/>
      <c r="E112" s="405"/>
      <c r="F112" s="405"/>
      <c r="G112" s="405"/>
      <c r="H112" s="56">
        <v>0.08</v>
      </c>
      <c r="I112" s="277">
        <f>TRUNC(H112*(I111+I139),2)</f>
        <v>797.59</v>
      </c>
      <c r="J112" s="278"/>
      <c r="K112" s="248"/>
    </row>
    <row r="113" spans="1:12" x14ac:dyDescent="0.2">
      <c r="A113" s="221" t="s">
        <v>12</v>
      </c>
      <c r="B113" s="365" t="s">
        <v>59</v>
      </c>
      <c r="C113" s="365"/>
      <c r="D113" s="365"/>
      <c r="E113" s="365"/>
      <c r="F113" s="365"/>
      <c r="G113" s="365"/>
      <c r="H113" s="2"/>
      <c r="I113" s="279"/>
      <c r="J113" s="280"/>
      <c r="K113" s="248"/>
    </row>
    <row r="114" spans="1:12" x14ac:dyDescent="0.2">
      <c r="A114" s="48" t="s">
        <v>60</v>
      </c>
      <c r="B114" s="405" t="s">
        <v>362</v>
      </c>
      <c r="C114" s="405"/>
      <c r="D114" s="405"/>
      <c r="E114" s="405"/>
      <c r="F114" s="405"/>
      <c r="G114" s="405"/>
      <c r="H114" s="33">
        <v>9.2499999999999999E-2</v>
      </c>
      <c r="I114" s="281">
        <f>TRUNC(H114*I124,2)</f>
        <v>1161.5</v>
      </c>
      <c r="J114" s="278"/>
      <c r="K114" s="248"/>
    </row>
    <row r="115" spans="1:12" x14ac:dyDescent="0.2">
      <c r="A115" s="48" t="s">
        <v>61</v>
      </c>
      <c r="B115" s="405" t="s">
        <v>150</v>
      </c>
      <c r="C115" s="405"/>
      <c r="D115" s="405"/>
      <c r="E115" s="405"/>
      <c r="F115" s="405"/>
      <c r="G115" s="405"/>
      <c r="H115" s="32">
        <v>0</v>
      </c>
      <c r="I115" s="281">
        <f>TRUNC(H115*I124,2)</f>
        <v>0</v>
      </c>
      <c r="J115" s="278"/>
      <c r="K115" s="248"/>
    </row>
    <row r="116" spans="1:12" x14ac:dyDescent="0.2">
      <c r="A116" s="48" t="s">
        <v>62</v>
      </c>
      <c r="B116" s="405" t="s">
        <v>361</v>
      </c>
      <c r="C116" s="405"/>
      <c r="D116" s="405"/>
      <c r="E116" s="405"/>
      <c r="F116" s="405"/>
      <c r="G116" s="405"/>
      <c r="H116" s="31">
        <v>0.05</v>
      </c>
      <c r="I116" s="281">
        <f>TRUNC(H116*I124,2)</f>
        <v>627.84</v>
      </c>
      <c r="J116" s="278"/>
      <c r="K116" s="248"/>
      <c r="L116" s="34"/>
    </row>
    <row r="117" spans="1:12" x14ac:dyDescent="0.2">
      <c r="A117" s="387" t="s">
        <v>137</v>
      </c>
      <c r="B117" s="387"/>
      <c r="C117" s="387"/>
      <c r="D117" s="387"/>
      <c r="E117" s="387"/>
      <c r="F117" s="387"/>
      <c r="G117" s="387"/>
      <c r="H117" s="33">
        <f>SUM(H111:H116)</f>
        <v>0.32249999999999995</v>
      </c>
      <c r="I117" s="267">
        <f>TRUNC(SUM(I111:I116),2)</f>
        <v>3493.28</v>
      </c>
      <c r="J117" s="260"/>
      <c r="K117" s="248"/>
    </row>
    <row r="118" spans="1:12" x14ac:dyDescent="0.2">
      <c r="A118" s="238"/>
      <c r="B118" s="502"/>
      <c r="C118" s="502"/>
      <c r="D118" s="502"/>
      <c r="E118" s="502"/>
      <c r="F118" s="502"/>
      <c r="G118" s="502"/>
      <c r="H118" s="502"/>
      <c r="I118" s="502"/>
      <c r="J118" s="247"/>
      <c r="K118" s="248"/>
    </row>
    <row r="119" spans="1:12" x14ac:dyDescent="0.2">
      <c r="A119" s="38" t="s">
        <v>63</v>
      </c>
      <c r="B119" s="433" t="s">
        <v>64</v>
      </c>
      <c r="C119" s="433"/>
      <c r="D119" s="433"/>
      <c r="E119" s="433"/>
      <c r="F119" s="433"/>
      <c r="G119" s="433"/>
      <c r="H119" s="39">
        <f>TRUNC(H114+H115+H116,4)</f>
        <v>0.14249999999999999</v>
      </c>
      <c r="I119" s="282"/>
      <c r="J119" s="247"/>
      <c r="K119" s="248"/>
    </row>
    <row r="120" spans="1:12" x14ac:dyDescent="0.2">
      <c r="A120" s="41"/>
      <c r="B120" s="434">
        <v>100</v>
      </c>
      <c r="C120" s="435"/>
      <c r="D120" s="435"/>
      <c r="E120" s="435"/>
      <c r="F120" s="435"/>
      <c r="G120" s="435"/>
      <c r="H120" s="42"/>
      <c r="I120" s="283"/>
      <c r="J120" s="247"/>
      <c r="K120" s="248"/>
    </row>
    <row r="121" spans="1:12" x14ac:dyDescent="0.2">
      <c r="A121" s="44"/>
      <c r="B121" s="222"/>
      <c r="C121" s="222"/>
      <c r="D121" s="222"/>
      <c r="E121" s="222"/>
      <c r="F121" s="222"/>
      <c r="G121" s="222"/>
      <c r="H121" s="42"/>
      <c r="I121" s="283"/>
      <c r="J121" s="247"/>
      <c r="K121" s="248"/>
    </row>
    <row r="122" spans="1:12" x14ac:dyDescent="0.2">
      <c r="A122" s="41" t="s">
        <v>65</v>
      </c>
      <c r="B122" s="435" t="s">
        <v>125</v>
      </c>
      <c r="C122" s="435"/>
      <c r="D122" s="435"/>
      <c r="E122" s="435"/>
      <c r="F122" s="435"/>
      <c r="G122" s="435"/>
      <c r="H122" s="42"/>
      <c r="I122" s="283">
        <f>TRUNC(I139+I111+I112,2)</f>
        <v>10767.47</v>
      </c>
      <c r="J122" s="247"/>
      <c r="K122" s="248"/>
    </row>
    <row r="123" spans="1:12" x14ac:dyDescent="0.2">
      <c r="A123" s="41"/>
      <c r="B123" s="222"/>
      <c r="C123" s="222"/>
      <c r="D123" s="222"/>
      <c r="E123" s="222"/>
      <c r="F123" s="222"/>
      <c r="G123" s="222"/>
      <c r="H123" s="42"/>
      <c r="I123" s="283"/>
      <c r="J123" s="247"/>
      <c r="K123" s="248"/>
    </row>
    <row r="124" spans="1:12" x14ac:dyDescent="0.2">
      <c r="A124" s="41" t="s">
        <v>66</v>
      </c>
      <c r="B124" s="435" t="s">
        <v>67</v>
      </c>
      <c r="C124" s="435"/>
      <c r="D124" s="435"/>
      <c r="E124" s="435"/>
      <c r="F124" s="435"/>
      <c r="G124" s="435"/>
      <c r="H124" s="42"/>
      <c r="I124" s="283">
        <f>I122/(1-H119)</f>
        <v>12556.81632653061</v>
      </c>
      <c r="J124" s="247"/>
      <c r="K124" s="248"/>
    </row>
    <row r="125" spans="1:12" x14ac:dyDescent="0.2">
      <c r="A125" s="41"/>
      <c r="B125" s="222"/>
      <c r="C125" s="222"/>
      <c r="D125" s="222"/>
      <c r="E125" s="222"/>
      <c r="F125" s="222"/>
      <c r="G125" s="222"/>
      <c r="H125" s="42"/>
      <c r="I125" s="283"/>
      <c r="J125" s="247"/>
      <c r="K125" s="248"/>
    </row>
    <row r="126" spans="1:12" x14ac:dyDescent="0.2">
      <c r="A126" s="45"/>
      <c r="B126" s="436" t="s">
        <v>68</v>
      </c>
      <c r="C126" s="436"/>
      <c r="D126" s="436"/>
      <c r="E126" s="436"/>
      <c r="F126" s="436"/>
      <c r="G126" s="436"/>
      <c r="H126" s="46"/>
      <c r="I126" s="284">
        <f>TRUNC(I124-I122,2)</f>
        <v>1789.34</v>
      </c>
      <c r="J126" s="247"/>
      <c r="K126" s="248"/>
    </row>
    <row r="127" spans="1:12" x14ac:dyDescent="0.2">
      <c r="A127" s="238"/>
      <c r="B127" s="238"/>
      <c r="C127" s="238"/>
      <c r="D127" s="238"/>
      <c r="E127" s="238"/>
      <c r="F127" s="238"/>
      <c r="G127" s="238"/>
      <c r="H127" s="238"/>
      <c r="I127" s="10"/>
      <c r="J127" s="247"/>
      <c r="K127" s="248"/>
    </row>
    <row r="128" spans="1:12" x14ac:dyDescent="0.2">
      <c r="A128" s="414" t="s">
        <v>127</v>
      </c>
      <c r="B128" s="415"/>
      <c r="C128" s="415"/>
      <c r="D128" s="415"/>
      <c r="E128" s="415"/>
      <c r="F128" s="415"/>
      <c r="G128" s="415"/>
      <c r="H128" s="415"/>
      <c r="I128" s="505"/>
      <c r="J128" s="265"/>
      <c r="K128" s="243"/>
    </row>
    <row r="129" spans="1:11" ht="38.25" x14ac:dyDescent="0.2">
      <c r="A129" s="387" t="s">
        <v>29</v>
      </c>
      <c r="B129" s="387"/>
      <c r="C129" s="387"/>
      <c r="D129" s="387"/>
      <c r="E129" s="387"/>
      <c r="F129" s="387"/>
      <c r="G129" s="387"/>
      <c r="H129" s="387"/>
      <c r="I129" s="85" t="str">
        <f>I22</f>
        <v>VALOR MENSAL  1 Operador Máq. Costal</v>
      </c>
      <c r="J129" s="251"/>
      <c r="K129" s="252"/>
    </row>
    <row r="130" spans="1:11" x14ac:dyDescent="0.2">
      <c r="A130" s="235" t="s">
        <v>10</v>
      </c>
      <c r="B130" s="491" t="str">
        <f>A21</f>
        <v>MÓDULO 1 - COMPOSIÇÃO DA REMUNERAÇÃO</v>
      </c>
      <c r="C130" s="491"/>
      <c r="D130" s="491"/>
      <c r="E130" s="491"/>
      <c r="F130" s="491"/>
      <c r="G130" s="491"/>
      <c r="H130" s="491"/>
      <c r="I130" s="277">
        <f>I30</f>
        <v>1653.17</v>
      </c>
      <c r="J130" s="285"/>
      <c r="K130" s="286"/>
    </row>
    <row r="131" spans="1:11" x14ac:dyDescent="0.2">
      <c r="A131" s="287" t="s">
        <v>11</v>
      </c>
      <c r="B131" s="491" t="str">
        <f>A32</f>
        <v>MÓDULO 2 – ENCARGOS E BENEFÍCIOS ANUAIS, MENSAIS E DIÁRIOS</v>
      </c>
      <c r="C131" s="491"/>
      <c r="D131" s="491"/>
      <c r="E131" s="491"/>
      <c r="F131" s="491"/>
      <c r="G131" s="491"/>
      <c r="H131" s="491"/>
      <c r="I131" s="281">
        <f>I63</f>
        <v>1254.32</v>
      </c>
      <c r="J131" s="285"/>
      <c r="K131" s="286"/>
    </row>
    <row r="132" spans="1:11" x14ac:dyDescent="0.2">
      <c r="A132" s="287" t="s">
        <v>12</v>
      </c>
      <c r="B132" s="491" t="str">
        <f>A65</f>
        <v>MÓDULO 3 – PROVISÃO PARA RESCISÃO</v>
      </c>
      <c r="C132" s="491"/>
      <c r="D132" s="491"/>
      <c r="E132" s="491"/>
      <c r="F132" s="491"/>
      <c r="G132" s="491"/>
      <c r="H132" s="491"/>
      <c r="I132" s="281">
        <f>I73</f>
        <v>114.23</v>
      </c>
      <c r="J132" s="285"/>
      <c r="K132" s="286"/>
    </row>
    <row r="133" spans="1:11" x14ac:dyDescent="0.2">
      <c r="A133" s="227" t="s">
        <v>13</v>
      </c>
      <c r="B133" s="491" t="str">
        <f>A75</f>
        <v>MÓDULO 4 – CUSTO DE REPOSIÇÃO DO PROFISSIONAL AUSENTE</v>
      </c>
      <c r="C133" s="491"/>
      <c r="D133" s="491"/>
      <c r="E133" s="491"/>
      <c r="F133" s="491"/>
      <c r="G133" s="491"/>
      <c r="H133" s="491"/>
      <c r="I133" s="281">
        <f>I94</f>
        <v>182.5</v>
      </c>
      <c r="J133" s="285"/>
      <c r="K133" s="286"/>
    </row>
    <row r="134" spans="1:11" x14ac:dyDescent="0.2">
      <c r="A134" s="58" t="s">
        <v>14</v>
      </c>
      <c r="B134" s="491" t="str">
        <f>A96</f>
        <v>MÓDULO 5 – INSUMOS DIVERSOS</v>
      </c>
      <c r="C134" s="491"/>
      <c r="D134" s="491"/>
      <c r="E134" s="491"/>
      <c r="F134" s="491"/>
      <c r="G134" s="491"/>
      <c r="H134" s="491"/>
      <c r="I134" s="281">
        <f>I101</f>
        <v>108.33</v>
      </c>
      <c r="J134" s="285"/>
      <c r="K134" s="286"/>
    </row>
    <row r="135" spans="1:11" x14ac:dyDescent="0.2">
      <c r="A135" s="48"/>
      <c r="B135" s="387" t="s">
        <v>138</v>
      </c>
      <c r="C135" s="387"/>
      <c r="D135" s="387"/>
      <c r="E135" s="387"/>
      <c r="F135" s="387"/>
      <c r="G135" s="387"/>
      <c r="H135" s="387"/>
      <c r="I135" s="267">
        <f>TRUNC(SUM(I130:I134),2)</f>
        <v>3312.55</v>
      </c>
      <c r="J135" s="268"/>
      <c r="K135" s="269"/>
    </row>
    <row r="136" spans="1:11" x14ac:dyDescent="0.2">
      <c r="A136" s="48"/>
      <c r="B136" s="422" t="s">
        <v>130</v>
      </c>
      <c r="C136" s="423"/>
      <c r="D136" s="423"/>
      <c r="E136" s="423"/>
      <c r="F136" s="423"/>
      <c r="G136" s="423"/>
      <c r="H136" s="445"/>
      <c r="I136" s="267">
        <v>2</v>
      </c>
      <c r="J136" s="268"/>
      <c r="K136" s="269"/>
    </row>
    <row r="137" spans="1:11" x14ac:dyDescent="0.2">
      <c r="A137" s="48"/>
      <c r="B137" s="422" t="s">
        <v>132</v>
      </c>
      <c r="C137" s="423"/>
      <c r="D137" s="423"/>
      <c r="E137" s="423"/>
      <c r="F137" s="423"/>
      <c r="G137" s="423"/>
      <c r="H137" s="445"/>
      <c r="I137" s="288">
        <f>I135*I136</f>
        <v>6625.1</v>
      </c>
      <c r="J137" s="289"/>
      <c r="K137" s="290"/>
    </row>
    <row r="138" spans="1:11" x14ac:dyDescent="0.2">
      <c r="A138" s="58" t="s">
        <v>15</v>
      </c>
      <c r="B138" s="440" t="str">
        <f>A103</f>
        <v>MÓDULO 6 – Máquinas Roçadeiras costais. Outros</v>
      </c>
      <c r="C138" s="503"/>
      <c r="D138" s="503"/>
      <c r="E138" s="503"/>
      <c r="F138" s="503"/>
      <c r="G138" s="503"/>
      <c r="H138" s="504"/>
      <c r="I138" s="288">
        <f>I107</f>
        <v>2438.4299999999998</v>
      </c>
      <c r="J138" s="289"/>
      <c r="K138" s="290"/>
    </row>
    <row r="139" spans="1:11" x14ac:dyDescent="0.2">
      <c r="A139" s="58"/>
      <c r="B139" s="440" t="s">
        <v>273</v>
      </c>
      <c r="C139" s="503"/>
      <c r="D139" s="503"/>
      <c r="E139" s="503"/>
      <c r="F139" s="503"/>
      <c r="G139" s="503"/>
      <c r="H139" s="504"/>
      <c r="I139" s="288">
        <f>I137+I138</f>
        <v>9063.5300000000007</v>
      </c>
      <c r="J139" s="289"/>
      <c r="K139" s="290"/>
    </row>
    <row r="140" spans="1:11" x14ac:dyDescent="0.2">
      <c r="A140" s="227" t="s">
        <v>16</v>
      </c>
      <c r="B140" s="513" t="str">
        <f>A109</f>
        <v>MÓDULO 7 – CUSTOS INDIRETOS, TRIBUTOS E LUCRO</v>
      </c>
      <c r="C140" s="503"/>
      <c r="D140" s="503"/>
      <c r="E140" s="503"/>
      <c r="F140" s="503"/>
      <c r="G140" s="503"/>
      <c r="H140" s="504"/>
      <c r="I140" s="288">
        <f>I117</f>
        <v>3493.28</v>
      </c>
      <c r="J140" s="289"/>
      <c r="K140" s="290"/>
    </row>
    <row r="141" spans="1:11" x14ac:dyDescent="0.2">
      <c r="A141" s="444" t="s">
        <v>325</v>
      </c>
      <c r="B141" s="444"/>
      <c r="C141" s="444"/>
      <c r="D141" s="444"/>
      <c r="E141" s="444"/>
      <c r="F141" s="444"/>
      <c r="G141" s="444"/>
      <c r="H141" s="444"/>
      <c r="I141" s="291">
        <f>TRUNC(SUM(I139+I140),2)</f>
        <v>12556.81</v>
      </c>
      <c r="J141" s="289"/>
      <c r="K141" s="290"/>
    </row>
    <row r="142" spans="1:11" hidden="1" x14ac:dyDescent="0.2">
      <c r="A142" s="387" t="s">
        <v>141</v>
      </c>
      <c r="B142" s="387"/>
      <c r="C142" s="387"/>
      <c r="D142" s="387"/>
      <c r="E142" s="387"/>
      <c r="F142" s="387"/>
      <c r="G142" s="387"/>
      <c r="H142" s="387"/>
      <c r="I142" s="219">
        <f>I141*12</f>
        <v>150681.72</v>
      </c>
      <c r="J142" s="292"/>
      <c r="K142" s="293"/>
    </row>
    <row r="143" spans="1:11" ht="40.5" hidden="1" customHeight="1" x14ac:dyDescent="0.2">
      <c r="I143" s="34"/>
    </row>
    <row r="144" spans="1:11" hidden="1" x14ac:dyDescent="0.2">
      <c r="A144" s="238"/>
      <c r="B144" s="518" t="s">
        <v>31</v>
      </c>
      <c r="C144" s="518"/>
      <c r="D144" s="518"/>
      <c r="E144" s="518"/>
      <c r="F144" s="518"/>
      <c r="G144" s="518"/>
      <c r="H144" s="228"/>
      <c r="I144" s="228"/>
    </row>
    <row r="145" spans="1:9" ht="26.25" hidden="1" thickBot="1" x14ac:dyDescent="0.25">
      <c r="A145" s="438" t="s">
        <v>33</v>
      </c>
      <c r="B145" s="439"/>
      <c r="C145" s="438" t="s">
        <v>34</v>
      </c>
      <c r="D145" s="439"/>
      <c r="E145" s="438" t="s">
        <v>36</v>
      </c>
      <c r="F145" s="439"/>
      <c r="G145" s="25" t="s">
        <v>35</v>
      </c>
      <c r="H145" s="26" t="s">
        <v>32</v>
      </c>
      <c r="I145" s="11" t="s">
        <v>1</v>
      </c>
    </row>
    <row r="146" spans="1:9" hidden="1" x14ac:dyDescent="0.2">
      <c r="A146" s="506" t="s">
        <v>37</v>
      </c>
      <c r="B146" s="507"/>
      <c r="C146" s="508" t="s">
        <v>41</v>
      </c>
      <c r="D146" s="509"/>
      <c r="E146" s="510"/>
      <c r="F146" s="511"/>
      <c r="G146" s="294" t="s">
        <v>41</v>
      </c>
      <c r="H146" s="295"/>
      <c r="I146" s="296">
        <v>0</v>
      </c>
    </row>
    <row r="147" spans="1:9" hidden="1" x14ac:dyDescent="0.2">
      <c r="A147" s="512" t="s">
        <v>38</v>
      </c>
      <c r="B147" s="513"/>
      <c r="C147" s="514" t="s">
        <v>41</v>
      </c>
      <c r="D147" s="515"/>
      <c r="E147" s="516"/>
      <c r="F147" s="517"/>
      <c r="G147" s="241" t="s">
        <v>41</v>
      </c>
      <c r="H147" s="297"/>
      <c r="I147" s="298">
        <v>0</v>
      </c>
    </row>
    <row r="148" spans="1:9" hidden="1" x14ac:dyDescent="0.2">
      <c r="A148" s="512" t="s">
        <v>39</v>
      </c>
      <c r="B148" s="513"/>
      <c r="C148" s="514" t="s">
        <v>41</v>
      </c>
      <c r="D148" s="515"/>
      <c r="E148" s="516"/>
      <c r="F148" s="517"/>
      <c r="G148" s="241" t="s">
        <v>41</v>
      </c>
      <c r="H148" s="297"/>
      <c r="I148" s="298">
        <v>0</v>
      </c>
    </row>
    <row r="149" spans="1:9" hidden="1" x14ac:dyDescent="0.2">
      <c r="A149" s="512" t="s">
        <v>40</v>
      </c>
      <c r="B149" s="513"/>
      <c r="C149" s="514" t="s">
        <v>41</v>
      </c>
      <c r="D149" s="515"/>
      <c r="E149" s="516"/>
      <c r="F149" s="517"/>
      <c r="G149" s="241" t="s">
        <v>41</v>
      </c>
      <c r="H149" s="297"/>
      <c r="I149" s="298">
        <v>0</v>
      </c>
    </row>
    <row r="150" spans="1:9" hidden="1" x14ac:dyDescent="0.2">
      <c r="A150" s="386"/>
      <c r="B150" s="422"/>
      <c r="C150" s="516"/>
      <c r="D150" s="517"/>
      <c r="E150" s="516"/>
      <c r="F150" s="517"/>
      <c r="G150" s="16"/>
      <c r="H150" s="23"/>
      <c r="I150" s="298"/>
    </row>
    <row r="151" spans="1:9" ht="13.5" hidden="1" thickBot="1" x14ac:dyDescent="0.25">
      <c r="A151" s="487"/>
      <c r="B151" s="488"/>
      <c r="C151" s="519"/>
      <c r="D151" s="520"/>
      <c r="E151" s="519"/>
      <c r="F151" s="520"/>
      <c r="G151" s="299"/>
      <c r="H151" s="300"/>
      <c r="I151" s="301"/>
    </row>
    <row r="152" spans="1:9" ht="13.5" hidden="1" thickBot="1" x14ac:dyDescent="0.25">
      <c r="A152" s="472" t="s">
        <v>42</v>
      </c>
      <c r="B152" s="473"/>
      <c r="C152" s="473"/>
      <c r="D152" s="473"/>
      <c r="E152" s="473"/>
      <c r="F152" s="473"/>
      <c r="G152" s="473"/>
      <c r="H152" s="474"/>
      <c r="I152" s="9">
        <f>SUM(I150:I151)</f>
        <v>0</v>
      </c>
    </row>
    <row r="153" spans="1:9" hidden="1" x14ac:dyDescent="0.2"/>
    <row r="154" spans="1:9" hidden="1" x14ac:dyDescent="0.2">
      <c r="A154" s="238" t="s">
        <v>43</v>
      </c>
      <c r="B154" s="518" t="s">
        <v>44</v>
      </c>
      <c r="C154" s="518"/>
      <c r="D154" s="518"/>
      <c r="E154" s="518"/>
      <c r="F154" s="518"/>
      <c r="G154" s="518"/>
      <c r="H154" s="228"/>
      <c r="I154" s="228"/>
    </row>
    <row r="155" spans="1:9" ht="13.5" hidden="1" thickBot="1" x14ac:dyDescent="0.25">
      <c r="A155" s="475" t="s">
        <v>45</v>
      </c>
      <c r="B155" s="476"/>
      <c r="C155" s="476"/>
      <c r="D155" s="476"/>
      <c r="E155" s="476"/>
      <c r="F155" s="476"/>
      <c r="G155" s="476"/>
      <c r="H155" s="476"/>
      <c r="I155" s="477"/>
    </row>
    <row r="156" spans="1:9" ht="13.5" hidden="1" thickBot="1" x14ac:dyDescent="0.25">
      <c r="A156" s="302"/>
      <c r="B156" s="478" t="s">
        <v>46</v>
      </c>
      <c r="C156" s="479"/>
      <c r="D156" s="479"/>
      <c r="E156" s="479"/>
      <c r="F156" s="479"/>
      <c r="G156" s="479"/>
      <c r="H156" s="480"/>
      <c r="I156" s="11" t="s">
        <v>1</v>
      </c>
    </row>
    <row r="157" spans="1:9" hidden="1" x14ac:dyDescent="0.2">
      <c r="A157" s="303" t="s">
        <v>10</v>
      </c>
      <c r="B157" s="527" t="s">
        <v>47</v>
      </c>
      <c r="C157" s="528"/>
      <c r="D157" s="528"/>
      <c r="E157" s="528"/>
      <c r="F157" s="528"/>
      <c r="G157" s="528"/>
      <c r="H157" s="529"/>
      <c r="I157" s="304">
        <f>I114</f>
        <v>1161.5</v>
      </c>
    </row>
    <row r="158" spans="1:9" hidden="1" x14ac:dyDescent="0.2">
      <c r="A158" s="305" t="s">
        <v>11</v>
      </c>
      <c r="B158" s="530" t="s">
        <v>48</v>
      </c>
      <c r="C158" s="531"/>
      <c r="D158" s="531"/>
      <c r="E158" s="531"/>
      <c r="F158" s="531"/>
      <c r="G158" s="531"/>
      <c r="H158" s="532"/>
      <c r="I158" s="306" t="e">
        <f>#REF!</f>
        <v>#REF!</v>
      </c>
    </row>
    <row r="159" spans="1:9" ht="13.5" hidden="1" thickBot="1" x14ac:dyDescent="0.25">
      <c r="A159" s="305" t="s">
        <v>12</v>
      </c>
      <c r="B159" s="521" t="s">
        <v>49</v>
      </c>
      <c r="C159" s="522"/>
      <c r="D159" s="522"/>
      <c r="E159" s="522"/>
      <c r="F159" s="522"/>
      <c r="G159" s="522"/>
      <c r="H159" s="523"/>
      <c r="I159" s="306">
        <f>I117</f>
        <v>3493.28</v>
      </c>
    </row>
    <row r="160" spans="1:9" ht="13.5" hidden="1" thickBot="1" x14ac:dyDescent="0.25">
      <c r="A160" s="524" t="s">
        <v>24</v>
      </c>
      <c r="B160" s="525"/>
      <c r="C160" s="525"/>
      <c r="D160" s="525"/>
      <c r="E160" s="525"/>
      <c r="F160" s="525"/>
      <c r="G160" s="525"/>
      <c r="H160" s="526"/>
      <c r="I160" s="9" t="e">
        <f>SUM(I157:I159)</f>
        <v>#REF!</v>
      </c>
    </row>
    <row r="161" spans="1:11" hidden="1" x14ac:dyDescent="0.2">
      <c r="A161" s="307" t="s">
        <v>21</v>
      </c>
      <c r="B161" t="s">
        <v>50</v>
      </c>
    </row>
    <row r="164" spans="1:11" s="214" customFormat="1" x14ac:dyDescent="0.2">
      <c r="A164" s="213"/>
      <c r="B164" s="213"/>
      <c r="J164" s="215"/>
      <c r="K164" s="215"/>
    </row>
    <row r="165" spans="1:11" s="214" customFormat="1" ht="38.25" x14ac:dyDescent="0.2">
      <c r="A165" s="216" t="s">
        <v>146</v>
      </c>
      <c r="B165" s="217" t="s">
        <v>266</v>
      </c>
      <c r="C165" s="217" t="s">
        <v>147</v>
      </c>
      <c r="D165" s="533" t="s">
        <v>148</v>
      </c>
      <c r="E165" s="533"/>
      <c r="F165" s="533"/>
      <c r="G165" s="217" t="s">
        <v>274</v>
      </c>
      <c r="H165" s="218" t="s">
        <v>267</v>
      </c>
      <c r="I165" s="218" t="s">
        <v>275</v>
      </c>
    </row>
    <row r="166" spans="1:11" ht="29.25" customHeight="1" x14ac:dyDescent="0.2">
      <c r="A166" s="199">
        <v>1</v>
      </c>
      <c r="B166" s="308">
        <f>F12</f>
        <v>132404</v>
      </c>
      <c r="C166" s="309" t="s">
        <v>269</v>
      </c>
      <c r="D166" s="468" t="str">
        <f>A12</f>
        <v>Serviço de Corte de Grama e Roçada</v>
      </c>
      <c r="E166" s="468"/>
      <c r="F166" s="468"/>
      <c r="G166" s="333">
        <f>ROUND(I141/B166,4)</f>
        <v>9.4799999999999995E-2</v>
      </c>
      <c r="H166" s="200">
        <f>G166*B166</f>
        <v>12551.8992</v>
      </c>
      <c r="I166" s="200">
        <f>H166*12</f>
        <v>150622.7904</v>
      </c>
    </row>
    <row r="167" spans="1:11" x14ac:dyDescent="0.2">
      <c r="A167" s="103"/>
      <c r="B167" s="103"/>
      <c r="C167" s="103"/>
      <c r="D167" s="226"/>
      <c r="E167" s="226"/>
      <c r="F167" s="226"/>
      <c r="G167" s="226"/>
      <c r="H167" s="226"/>
      <c r="I167" s="103"/>
      <c r="J167" s="73"/>
      <c r="K167" s="73"/>
    </row>
    <row r="168" spans="1:11" x14ac:dyDescent="0.2">
      <c r="K168"/>
    </row>
    <row r="169" spans="1:11" x14ac:dyDescent="0.2">
      <c r="B169" s="310"/>
      <c r="D169" s="310"/>
      <c r="K169"/>
    </row>
    <row r="170" spans="1:11" ht="13.5" thickBot="1" x14ac:dyDescent="0.25">
      <c r="A170" s="103"/>
      <c r="B170" s="103"/>
      <c r="C170" s="103"/>
      <c r="D170" s="103"/>
      <c r="E170" s="103"/>
      <c r="F170" s="103"/>
      <c r="K170"/>
    </row>
    <row r="171" spans="1:11" x14ac:dyDescent="0.2">
      <c r="A171" s="145"/>
      <c r="B171" s="141"/>
      <c r="C171" s="141"/>
      <c r="D171" s="141"/>
      <c r="E171" s="141"/>
      <c r="F171" s="141"/>
      <c r="G171" s="142"/>
      <c r="K171"/>
    </row>
    <row r="172" spans="1:11" ht="15" x14ac:dyDescent="0.2">
      <c r="A172" s="146" t="s">
        <v>190</v>
      </c>
      <c r="B172" s="132"/>
      <c r="C172" s="132"/>
      <c r="D172" s="136"/>
      <c r="E172" s="136"/>
      <c r="F172" s="147"/>
      <c r="G172" s="106"/>
      <c r="K172"/>
    </row>
    <row r="173" spans="1:11" x14ac:dyDescent="0.2">
      <c r="A173" s="148"/>
      <c r="B173" s="132"/>
      <c r="C173" s="132"/>
      <c r="D173" s="136"/>
      <c r="E173" s="136"/>
      <c r="F173" s="136"/>
      <c r="G173" s="106"/>
      <c r="I173" s="348"/>
      <c r="K173"/>
    </row>
    <row r="174" spans="1:11" ht="15.75" thickBot="1" x14ac:dyDescent="0.25">
      <c r="A174" s="146" t="s">
        <v>276</v>
      </c>
      <c r="B174" s="132"/>
      <c r="C174" s="132"/>
      <c r="D174" s="136"/>
      <c r="E174" s="136"/>
      <c r="F174" s="136"/>
      <c r="G174" s="106"/>
      <c r="K174"/>
    </row>
    <row r="175" spans="1:11" ht="24.75" thickBot="1" x14ac:dyDescent="0.25">
      <c r="A175" s="118" t="s">
        <v>154</v>
      </c>
      <c r="B175" s="119" t="s">
        <v>155</v>
      </c>
      <c r="C175" s="119" t="s">
        <v>133</v>
      </c>
      <c r="D175" s="120" t="s">
        <v>156</v>
      </c>
      <c r="E175" s="120" t="s">
        <v>313</v>
      </c>
      <c r="F175" s="103"/>
      <c r="G175" s="106"/>
      <c r="I175" s="72"/>
      <c r="J175"/>
      <c r="K175"/>
    </row>
    <row r="176" spans="1:11" x14ac:dyDescent="0.2">
      <c r="A176" s="149" t="s">
        <v>158</v>
      </c>
      <c r="B176" s="122" t="s">
        <v>159</v>
      </c>
      <c r="C176" s="121">
        <v>0.25</v>
      </c>
      <c r="D176" s="123">
        <v>60</v>
      </c>
      <c r="E176" s="123">
        <f>C176*D176</f>
        <v>15</v>
      </c>
      <c r="F176" s="189"/>
      <c r="G176" s="106"/>
      <c r="K176"/>
    </row>
    <row r="177" spans="1:11" x14ac:dyDescent="0.2">
      <c r="A177" s="149" t="s">
        <v>160</v>
      </c>
      <c r="B177" s="122" t="s">
        <v>159</v>
      </c>
      <c r="C177" s="121">
        <v>0.33333333333333331</v>
      </c>
      <c r="D177" s="123">
        <v>36</v>
      </c>
      <c r="E177" s="123">
        <f t="shared" ref="E177:E186" si="3">C177*D177</f>
        <v>12</v>
      </c>
      <c r="F177" s="189"/>
      <c r="G177" s="106"/>
      <c r="K177"/>
    </row>
    <row r="178" spans="1:11" x14ac:dyDescent="0.2">
      <c r="A178" s="150" t="s">
        <v>208</v>
      </c>
      <c r="B178" s="122" t="s">
        <v>159</v>
      </c>
      <c r="C178" s="121">
        <v>0.16666666666666666</v>
      </c>
      <c r="D178" s="123">
        <v>31</v>
      </c>
      <c r="E178" s="123">
        <f t="shared" si="3"/>
        <v>5.1666666666666661</v>
      </c>
      <c r="F178" s="189"/>
      <c r="G178" s="106"/>
      <c r="K178"/>
    </row>
    <row r="179" spans="1:11" ht="25.5" x14ac:dyDescent="0.2">
      <c r="A179" s="150" t="s">
        <v>277</v>
      </c>
      <c r="B179" s="122" t="s">
        <v>162</v>
      </c>
      <c r="C179" s="121">
        <v>0.25</v>
      </c>
      <c r="D179" s="123">
        <v>51</v>
      </c>
      <c r="E179" s="123">
        <f t="shared" si="3"/>
        <v>12.75</v>
      </c>
      <c r="F179" s="189"/>
      <c r="G179" s="106"/>
      <c r="K179"/>
    </row>
    <row r="180" spans="1:11" x14ac:dyDescent="0.2">
      <c r="A180" s="150" t="s">
        <v>278</v>
      </c>
      <c r="B180" s="122" t="s">
        <v>159</v>
      </c>
      <c r="C180" s="121">
        <v>8.3333333333333329E-2</v>
      </c>
      <c r="D180" s="123">
        <v>34</v>
      </c>
      <c r="E180" s="123">
        <f t="shared" si="3"/>
        <v>2.833333333333333</v>
      </c>
      <c r="F180" s="189"/>
      <c r="G180" s="106"/>
      <c r="K180"/>
    </row>
    <row r="181" spans="1:11" ht="25.5" x14ac:dyDescent="0.2">
      <c r="A181" s="311" t="s">
        <v>279</v>
      </c>
      <c r="B181" s="124" t="s">
        <v>159</v>
      </c>
      <c r="C181" s="121">
        <v>8.3333333333333329E-2</v>
      </c>
      <c r="D181" s="123">
        <v>43</v>
      </c>
      <c r="E181" s="123">
        <f t="shared" si="3"/>
        <v>3.583333333333333</v>
      </c>
      <c r="F181" s="190"/>
      <c r="G181" s="106"/>
      <c r="K181"/>
    </row>
    <row r="182" spans="1:11" x14ac:dyDescent="0.2">
      <c r="A182" s="149" t="s">
        <v>165</v>
      </c>
      <c r="B182" s="122" t="s">
        <v>162</v>
      </c>
      <c r="C182" s="121">
        <v>1</v>
      </c>
      <c r="D182" s="123">
        <v>10</v>
      </c>
      <c r="E182" s="123">
        <f t="shared" si="3"/>
        <v>10</v>
      </c>
      <c r="F182" s="189"/>
      <c r="G182" s="106"/>
      <c r="K182"/>
    </row>
    <row r="183" spans="1:11" ht="24" x14ac:dyDescent="0.2">
      <c r="A183" s="152" t="s">
        <v>280</v>
      </c>
      <c r="B183" s="122" t="s">
        <v>159</v>
      </c>
      <c r="C183" s="121">
        <v>0.16666666666666666</v>
      </c>
      <c r="D183" s="123">
        <v>12</v>
      </c>
      <c r="E183" s="123">
        <f t="shared" si="3"/>
        <v>2</v>
      </c>
      <c r="F183" s="189"/>
      <c r="G183" s="106"/>
      <c r="K183"/>
    </row>
    <row r="184" spans="1:11" ht="25.5" x14ac:dyDescent="0.2">
      <c r="A184" s="149" t="s">
        <v>167</v>
      </c>
      <c r="B184" s="122" t="s">
        <v>168</v>
      </c>
      <c r="C184" s="121">
        <v>1</v>
      </c>
      <c r="D184" s="123">
        <v>30</v>
      </c>
      <c r="E184" s="123">
        <f t="shared" si="3"/>
        <v>30</v>
      </c>
      <c r="F184" s="189"/>
      <c r="G184" s="106"/>
      <c r="K184"/>
    </row>
    <row r="185" spans="1:11" ht="25.5" x14ac:dyDescent="0.2">
      <c r="A185" s="150" t="s">
        <v>224</v>
      </c>
      <c r="B185" s="312" t="s">
        <v>155</v>
      </c>
      <c r="C185" s="121">
        <v>0.16666666666666666</v>
      </c>
      <c r="D185" s="123">
        <v>30</v>
      </c>
      <c r="E185" s="123">
        <f t="shared" si="3"/>
        <v>5</v>
      </c>
      <c r="F185" s="189"/>
      <c r="G185" s="106"/>
      <c r="K185"/>
    </row>
    <row r="186" spans="1:11" x14ac:dyDescent="0.2">
      <c r="A186" s="153" t="s">
        <v>191</v>
      </c>
      <c r="B186" s="223"/>
      <c r="C186" s="223"/>
      <c r="D186" s="223"/>
      <c r="E186" s="123">
        <f t="shared" si="3"/>
        <v>0</v>
      </c>
      <c r="F186" s="103"/>
      <c r="G186" s="106"/>
      <c r="K186"/>
    </row>
    <row r="187" spans="1:11" x14ac:dyDescent="0.2">
      <c r="A187" s="391" t="s">
        <v>314</v>
      </c>
      <c r="B187" s="392"/>
      <c r="C187" s="392"/>
      <c r="D187" s="393"/>
      <c r="E187" s="131">
        <f>SUM(E176:E186)</f>
        <v>98.333333333333343</v>
      </c>
      <c r="F187" s="189"/>
      <c r="G187" s="106"/>
      <c r="K187"/>
    </row>
    <row r="188" spans="1:11" ht="16.5" customHeight="1" x14ac:dyDescent="0.2">
      <c r="A188" s="148"/>
      <c r="B188" s="132"/>
      <c r="C188" s="132"/>
      <c r="D188" s="136"/>
      <c r="E188" s="136"/>
      <c r="F188" s="103"/>
      <c r="G188" s="106"/>
      <c r="I188" s="72"/>
      <c r="J188"/>
      <c r="K188"/>
    </row>
    <row r="189" spans="1:11" ht="13.5" thickBot="1" x14ac:dyDescent="0.25">
      <c r="A189" s="194"/>
      <c r="B189" s="195"/>
      <c r="C189" s="195"/>
      <c r="D189" s="196"/>
      <c r="E189" s="196"/>
      <c r="F189" s="156"/>
      <c r="G189" s="143"/>
      <c r="K189"/>
    </row>
    <row r="190" spans="1:11" ht="13.5" thickBot="1" x14ac:dyDescent="0.25">
      <c r="A190" s="103"/>
      <c r="B190" s="103"/>
      <c r="C190" s="103"/>
      <c r="D190" s="103"/>
      <c r="E190" s="103"/>
      <c r="F190" s="136"/>
      <c r="G190" s="103"/>
      <c r="K190"/>
    </row>
    <row r="191" spans="1:11" x14ac:dyDescent="0.2">
      <c r="A191" s="145"/>
      <c r="B191" s="141"/>
      <c r="C191" s="141"/>
      <c r="D191" s="141"/>
      <c r="E191" s="141"/>
      <c r="F191" s="204"/>
      <c r="G191" s="103"/>
      <c r="K191"/>
    </row>
    <row r="192" spans="1:11" ht="15" x14ac:dyDescent="0.2">
      <c r="A192" s="146" t="s">
        <v>228</v>
      </c>
      <c r="B192" s="132"/>
      <c r="C192" s="132"/>
      <c r="D192" s="136"/>
      <c r="E192" s="136"/>
      <c r="F192" s="106"/>
      <c r="G192" s="103"/>
      <c r="I192" s="72"/>
      <c r="J192"/>
      <c r="K192"/>
    </row>
    <row r="193" spans="1:11" ht="15" x14ac:dyDescent="0.2">
      <c r="A193" s="146"/>
      <c r="B193" s="132"/>
      <c r="C193" s="132"/>
      <c r="D193" s="136"/>
      <c r="E193" s="136"/>
      <c r="F193" s="106"/>
      <c r="G193" s="103"/>
      <c r="I193" s="72"/>
      <c r="J193"/>
      <c r="K193"/>
    </row>
    <row r="194" spans="1:11" x14ac:dyDescent="0.2">
      <c r="A194" s="157" t="s">
        <v>322</v>
      </c>
      <c r="B194" s="132"/>
      <c r="C194" s="132"/>
      <c r="D194" s="136"/>
      <c r="E194" s="136"/>
      <c r="F194" s="147"/>
      <c r="G194" s="103"/>
      <c r="K194"/>
    </row>
    <row r="195" spans="1:11" x14ac:dyDescent="0.2">
      <c r="A195" s="157"/>
      <c r="B195" s="132"/>
      <c r="C195" s="132"/>
      <c r="D195" s="136"/>
      <c r="E195" s="136"/>
      <c r="F195" s="106"/>
      <c r="G195" s="103"/>
      <c r="I195" s="72"/>
      <c r="J195"/>
      <c r="K195"/>
    </row>
    <row r="196" spans="1:11" x14ac:dyDescent="0.2">
      <c r="A196" s="371" t="s">
        <v>281</v>
      </c>
      <c r="B196" s="372"/>
      <c r="C196" s="174">
        <v>2</v>
      </c>
      <c r="D196" s="136"/>
      <c r="E196" s="136"/>
      <c r="F196" s="147"/>
      <c r="G196" s="103"/>
      <c r="K196"/>
    </row>
    <row r="197" spans="1:11" ht="26.25" customHeight="1" x14ac:dyDescent="0.2">
      <c r="A197" s="373" t="s">
        <v>282</v>
      </c>
      <c r="B197" s="374"/>
      <c r="C197" s="175">
        <v>3399</v>
      </c>
      <c r="D197" s="136"/>
      <c r="E197" s="136"/>
      <c r="F197" s="147"/>
      <c r="G197" s="103"/>
      <c r="K197"/>
    </row>
    <row r="198" spans="1:11" x14ac:dyDescent="0.2">
      <c r="A198" s="148"/>
      <c r="B198" s="132"/>
      <c r="C198" s="132"/>
      <c r="D198" s="136"/>
      <c r="E198" s="136"/>
      <c r="F198" s="106"/>
      <c r="G198" s="103"/>
      <c r="J198"/>
      <c r="K198"/>
    </row>
    <row r="199" spans="1:11" x14ac:dyDescent="0.2">
      <c r="A199" s="157" t="s">
        <v>283</v>
      </c>
      <c r="B199" s="132"/>
      <c r="C199" s="132"/>
      <c r="D199" s="136"/>
      <c r="E199" s="136"/>
      <c r="F199" s="160"/>
      <c r="G199" s="103"/>
      <c r="J199"/>
      <c r="K199"/>
    </row>
    <row r="200" spans="1:11" x14ac:dyDescent="0.2">
      <c r="A200" s="384" t="s">
        <v>284</v>
      </c>
      <c r="B200" s="385"/>
      <c r="C200" s="385"/>
      <c r="D200" s="177">
        <v>0.8</v>
      </c>
      <c r="E200" s="136"/>
      <c r="F200" s="106"/>
      <c r="G200" s="103"/>
      <c r="J200"/>
      <c r="K200"/>
    </row>
    <row r="201" spans="1:11" ht="36.75" thickBot="1" x14ac:dyDescent="0.25">
      <c r="A201" s="170" t="s">
        <v>154</v>
      </c>
      <c r="B201" s="171" t="s">
        <v>155</v>
      </c>
      <c r="C201" s="172" t="s">
        <v>285</v>
      </c>
      <c r="D201" s="173" t="s">
        <v>286</v>
      </c>
      <c r="E201" s="130" t="s">
        <v>194</v>
      </c>
      <c r="F201" s="147"/>
      <c r="G201" s="103"/>
      <c r="J201"/>
      <c r="K201"/>
    </row>
    <row r="202" spans="1:11" ht="38.25" x14ac:dyDescent="0.2">
      <c r="A202" s="158" t="s">
        <v>345</v>
      </c>
      <c r="B202" s="115" t="s">
        <v>3</v>
      </c>
      <c r="C202" s="134">
        <f>D200</f>
        <v>0.8</v>
      </c>
      <c r="D202" s="116">
        <f>C197*C202</f>
        <v>2719.2000000000003</v>
      </c>
      <c r="E202" s="133">
        <f>D202/36</f>
        <v>75.533333333333346</v>
      </c>
      <c r="F202" s="147"/>
      <c r="G202" s="103"/>
      <c r="J202"/>
      <c r="K202"/>
    </row>
    <row r="203" spans="1:11" x14ac:dyDescent="0.2">
      <c r="A203" s="148"/>
      <c r="B203" s="132"/>
      <c r="C203" s="132"/>
      <c r="D203" s="136"/>
      <c r="E203" s="136"/>
      <c r="F203" s="106"/>
      <c r="G203" s="103"/>
      <c r="J203"/>
      <c r="K203"/>
    </row>
    <row r="204" spans="1:11" x14ac:dyDescent="0.2">
      <c r="A204" s="148"/>
      <c r="B204" s="132"/>
      <c r="C204" s="132"/>
      <c r="D204" s="136"/>
      <c r="E204" s="136"/>
      <c r="F204" s="147"/>
      <c r="G204" s="103"/>
      <c r="J204"/>
      <c r="K204"/>
    </row>
    <row r="205" spans="1:11" x14ac:dyDescent="0.2">
      <c r="A205" s="157" t="s">
        <v>287</v>
      </c>
      <c r="B205" s="132"/>
      <c r="C205" s="132"/>
      <c r="D205" s="136"/>
      <c r="E205" s="136"/>
      <c r="F205" s="147"/>
      <c r="G205" s="103"/>
      <c r="J205"/>
      <c r="K205"/>
    </row>
    <row r="206" spans="1:11" ht="13.5" thickBot="1" x14ac:dyDescent="0.25">
      <c r="A206" s="377" t="s">
        <v>219</v>
      </c>
      <c r="B206" s="378"/>
      <c r="C206" s="378"/>
      <c r="D206" s="379"/>
      <c r="E206" s="346">
        <v>2.1619999999999999E-3</v>
      </c>
      <c r="F206" s="163"/>
      <c r="G206" s="103"/>
      <c r="J206"/>
      <c r="K206"/>
    </row>
    <row r="207" spans="1:11" ht="24.75" thickBot="1" x14ac:dyDescent="0.25">
      <c r="A207" s="109" t="s">
        <v>154</v>
      </c>
      <c r="B207" s="110" t="s">
        <v>155</v>
      </c>
      <c r="C207" s="119" t="s">
        <v>213</v>
      </c>
      <c r="D207" s="111" t="s">
        <v>156</v>
      </c>
      <c r="E207" s="111" t="s">
        <v>194</v>
      </c>
      <c r="F207" s="147"/>
      <c r="G207" s="103"/>
      <c r="J207"/>
      <c r="K207"/>
    </row>
    <row r="208" spans="1:11" ht="38.25" x14ac:dyDescent="0.2">
      <c r="A208" s="161" t="s">
        <v>169</v>
      </c>
      <c r="B208" s="115" t="s">
        <v>3</v>
      </c>
      <c r="C208" s="347">
        <f>E206</f>
        <v>2.1619999999999999E-3</v>
      </c>
      <c r="D208" s="116">
        <f>C197</f>
        <v>3399</v>
      </c>
      <c r="E208" s="133">
        <f>D208*C208</f>
        <v>7.3486379999999993</v>
      </c>
      <c r="F208" s="106"/>
      <c r="G208" s="103"/>
      <c r="J208"/>
      <c r="K208"/>
    </row>
    <row r="209" spans="1:11" x14ac:dyDescent="0.2">
      <c r="A209" s="148"/>
      <c r="B209" s="132"/>
      <c r="C209" s="129"/>
      <c r="D209" s="129"/>
      <c r="E209" s="129"/>
      <c r="F209" s="147"/>
      <c r="G209" s="103"/>
      <c r="J209"/>
      <c r="K209"/>
    </row>
    <row r="210" spans="1:11" ht="13.5" thickBot="1" x14ac:dyDescent="0.25">
      <c r="A210" s="157" t="s">
        <v>288</v>
      </c>
      <c r="B210" s="164"/>
      <c r="C210" s="165"/>
      <c r="D210" s="136"/>
      <c r="E210" s="136"/>
      <c r="F210" s="147"/>
      <c r="G210" s="103"/>
      <c r="K210"/>
    </row>
    <row r="211" spans="1:11" ht="13.5" thickBot="1" x14ac:dyDescent="0.25">
      <c r="A211" s="109" t="s">
        <v>154</v>
      </c>
      <c r="B211" s="110" t="s">
        <v>155</v>
      </c>
      <c r="C211" s="110" t="s">
        <v>133</v>
      </c>
      <c r="D211" s="111" t="s">
        <v>156</v>
      </c>
      <c r="E211" s="111" t="s">
        <v>157</v>
      </c>
      <c r="F211" s="147"/>
      <c r="G211" s="103"/>
      <c r="K211"/>
    </row>
    <row r="212" spans="1:11" ht="25.5" x14ac:dyDescent="0.2">
      <c r="A212" s="158" t="s">
        <v>289</v>
      </c>
      <c r="B212" s="188" t="s">
        <v>290</v>
      </c>
      <c r="C212" s="127">
        <v>190</v>
      </c>
      <c r="D212" s="363">
        <v>3.72</v>
      </c>
      <c r="E212" s="116">
        <f>C212*D212</f>
        <v>706.80000000000007</v>
      </c>
      <c r="F212" s="106"/>
      <c r="G212" s="103"/>
      <c r="I212" s="72"/>
      <c r="J212"/>
      <c r="K212"/>
    </row>
    <row r="213" spans="1:11" ht="38.25" x14ac:dyDescent="0.2">
      <c r="A213" s="158" t="s">
        <v>291</v>
      </c>
      <c r="B213" s="312" t="s">
        <v>292</v>
      </c>
      <c r="C213" s="128">
        <v>8</v>
      </c>
      <c r="D213" s="126">
        <v>25</v>
      </c>
      <c r="E213" s="116">
        <f>D213*C213</f>
        <v>200</v>
      </c>
      <c r="F213" s="147"/>
      <c r="G213" s="103"/>
      <c r="K213"/>
    </row>
    <row r="214" spans="1:11" ht="25.5" x14ac:dyDescent="0.2">
      <c r="A214" s="158" t="s">
        <v>293</v>
      </c>
      <c r="B214" s="188" t="s">
        <v>294</v>
      </c>
      <c r="C214" s="128">
        <v>200</v>
      </c>
      <c r="D214" s="126">
        <v>0.77</v>
      </c>
      <c r="E214" s="116">
        <f>C214*D214</f>
        <v>154</v>
      </c>
      <c r="F214" s="147"/>
      <c r="G214" s="103"/>
      <c r="K214"/>
    </row>
    <row r="215" spans="1:11" x14ac:dyDescent="0.2">
      <c r="A215" s="380" t="s">
        <v>199</v>
      </c>
      <c r="B215" s="381"/>
      <c r="C215" s="381"/>
      <c r="D215" s="381"/>
      <c r="E215" s="138">
        <f>SUM(E212:E214)</f>
        <v>1060.8000000000002</v>
      </c>
      <c r="F215" s="147"/>
      <c r="G215" s="103"/>
      <c r="K215"/>
    </row>
    <row r="216" spans="1:11" x14ac:dyDescent="0.2">
      <c r="A216" s="148"/>
      <c r="B216" s="132"/>
      <c r="C216" s="132"/>
      <c r="D216" s="136"/>
      <c r="E216" s="136"/>
      <c r="F216" s="147"/>
      <c r="G216" s="103"/>
      <c r="K216"/>
    </row>
    <row r="217" spans="1:11" ht="13.5" thickBot="1" x14ac:dyDescent="0.25">
      <c r="A217" s="157" t="s">
        <v>295</v>
      </c>
      <c r="B217" s="132"/>
      <c r="C217" s="132"/>
      <c r="D217" s="136"/>
      <c r="E217" s="136"/>
      <c r="F217" s="147"/>
      <c r="G217" s="103"/>
      <c r="K217"/>
    </row>
    <row r="218" spans="1:11" ht="72.75" thickBot="1" x14ac:dyDescent="0.25">
      <c r="A218" s="109" t="s">
        <v>154</v>
      </c>
      <c r="B218" s="110" t="s">
        <v>155</v>
      </c>
      <c r="C218" s="119" t="s">
        <v>296</v>
      </c>
      <c r="D218" s="168" t="s">
        <v>297</v>
      </c>
      <c r="E218" s="111" t="s">
        <v>201</v>
      </c>
      <c r="F218" s="147"/>
      <c r="G218" s="103"/>
      <c r="K218"/>
    </row>
    <row r="219" spans="1:11" ht="38.25" x14ac:dyDescent="0.2">
      <c r="A219" s="158" t="s">
        <v>341</v>
      </c>
      <c r="B219" s="115" t="s">
        <v>3</v>
      </c>
      <c r="C219" s="193">
        <v>0.8</v>
      </c>
      <c r="D219" s="116">
        <f>C197*C219</f>
        <v>2719.2000000000003</v>
      </c>
      <c r="E219" s="133">
        <f>D219/36</f>
        <v>75.533333333333346</v>
      </c>
      <c r="F219" s="106"/>
      <c r="G219" s="103"/>
      <c r="I219" s="72"/>
      <c r="J219"/>
      <c r="K219"/>
    </row>
    <row r="220" spans="1:11" x14ac:dyDescent="0.2">
      <c r="A220" s="148"/>
      <c r="B220" s="132"/>
      <c r="C220" s="132"/>
      <c r="D220" s="136"/>
      <c r="E220" s="136"/>
      <c r="F220" s="147"/>
      <c r="G220" s="103"/>
      <c r="K220"/>
    </row>
    <row r="221" spans="1:11" x14ac:dyDescent="0.2">
      <c r="A221" s="148"/>
      <c r="B221" s="132"/>
      <c r="C221" s="132"/>
      <c r="D221" s="136"/>
      <c r="E221" s="136"/>
      <c r="F221" s="147"/>
      <c r="G221" s="103"/>
      <c r="K221"/>
    </row>
    <row r="222" spans="1:11" x14ac:dyDescent="0.2">
      <c r="A222" s="148"/>
      <c r="B222" s="132"/>
      <c r="C222" s="132"/>
      <c r="D222" s="136"/>
      <c r="E222" s="136"/>
      <c r="F222" s="106"/>
      <c r="G222" s="103"/>
      <c r="K222"/>
    </row>
    <row r="223" spans="1:11" x14ac:dyDescent="0.2">
      <c r="A223" s="328" t="str">
        <f>A194</f>
        <v>6 - A -  Máquinas =  Roçadeira Costal Min. 2,7 hp ou 38 cilindradas</v>
      </c>
      <c r="B223" s="329"/>
      <c r="C223" s="329"/>
      <c r="D223" s="329"/>
      <c r="E223" s="329"/>
      <c r="F223" s="330"/>
      <c r="G223" s="103"/>
      <c r="K223"/>
    </row>
    <row r="224" spans="1:11" x14ac:dyDescent="0.2">
      <c r="A224" s="386" t="s">
        <v>145</v>
      </c>
      <c r="B224" s="387"/>
      <c r="C224" s="387"/>
      <c r="D224" s="221" t="s">
        <v>204</v>
      </c>
      <c r="E224" s="103"/>
      <c r="F224" s="106"/>
      <c r="G224" s="103"/>
      <c r="K224"/>
    </row>
    <row r="225" spans="1:11" x14ac:dyDescent="0.2">
      <c r="A225" s="364" t="str">
        <f>A199</f>
        <v>1. Depreciação mensal por máquina</v>
      </c>
      <c r="B225" s="365"/>
      <c r="C225" s="365"/>
      <c r="D225" s="144">
        <f>E202</f>
        <v>75.533333333333346</v>
      </c>
      <c r="E225" s="103"/>
      <c r="F225" s="106"/>
      <c r="G225" s="103"/>
      <c r="K225"/>
    </row>
    <row r="226" spans="1:11" x14ac:dyDescent="0.2">
      <c r="A226" s="364" t="str">
        <f>A205</f>
        <v>2.  Remuneração do Capital  Investido mensal por máquina</v>
      </c>
      <c r="B226" s="365"/>
      <c r="C226" s="365"/>
      <c r="D226" s="144">
        <f>E208</f>
        <v>7.3486379999999993</v>
      </c>
      <c r="E226" s="103"/>
      <c r="F226" s="106"/>
      <c r="G226" s="103"/>
      <c r="K226"/>
    </row>
    <row r="227" spans="1:11" x14ac:dyDescent="0.2">
      <c r="A227" s="364" t="str">
        <f>A210</f>
        <v>3. Consumos mensal por máquina</v>
      </c>
      <c r="B227" s="365"/>
      <c r="C227" s="365"/>
      <c r="D227" s="144">
        <f>E215</f>
        <v>1060.8000000000002</v>
      </c>
      <c r="E227" s="103"/>
      <c r="F227" s="106"/>
      <c r="G227" s="103"/>
      <c r="K227"/>
    </row>
    <row r="228" spans="1:11" x14ac:dyDescent="0.2">
      <c r="A228" s="364" t="str">
        <f>A217</f>
        <v>4. Manutenção mensal por máquina</v>
      </c>
      <c r="B228" s="365"/>
      <c r="C228" s="365"/>
      <c r="D228" s="144">
        <f>E219</f>
        <v>75.533333333333346</v>
      </c>
      <c r="E228" s="103"/>
      <c r="F228" s="106"/>
      <c r="G228" s="103"/>
      <c r="K228"/>
    </row>
    <row r="229" spans="1:11" ht="15" x14ac:dyDescent="0.25">
      <c r="A229" s="366" t="s">
        <v>298</v>
      </c>
      <c r="B229" s="367"/>
      <c r="C229" s="367"/>
      <c r="D229" s="187">
        <f>SUM(D225:D228)</f>
        <v>1219.2153046666667</v>
      </c>
      <c r="E229" s="103"/>
      <c r="F229" s="106"/>
      <c r="G229" s="103"/>
      <c r="K229"/>
    </row>
    <row r="230" spans="1:11" ht="15" x14ac:dyDescent="0.25">
      <c r="A230" s="534" t="s">
        <v>299</v>
      </c>
      <c r="B230" s="534"/>
      <c r="C230" s="534"/>
      <c r="D230" s="187">
        <f>C196</f>
        <v>2</v>
      </c>
      <c r="E230" s="103"/>
      <c r="F230" s="103"/>
      <c r="G230" s="103"/>
      <c r="K230"/>
    </row>
    <row r="231" spans="1:11" ht="15" x14ac:dyDescent="0.25">
      <c r="A231" s="534" t="s">
        <v>300</v>
      </c>
      <c r="B231" s="534"/>
      <c r="C231" s="534"/>
      <c r="D231" s="187">
        <f>D229*D230</f>
        <v>2438.4306093333335</v>
      </c>
      <c r="E231" s="103"/>
      <c r="F231" s="103"/>
      <c r="G231" s="103"/>
      <c r="K231"/>
    </row>
    <row r="232" spans="1:11" x14ac:dyDescent="0.2">
      <c r="A232" s="103"/>
      <c r="B232" s="103"/>
      <c r="C232" s="103"/>
      <c r="D232" s="103"/>
      <c r="E232" s="103"/>
      <c r="G232" s="103"/>
      <c r="K232"/>
    </row>
  </sheetData>
  <mergeCells count="182">
    <mergeCell ref="A231:C231"/>
    <mergeCell ref="A225:C225"/>
    <mergeCell ref="A226:C226"/>
    <mergeCell ref="A227:C227"/>
    <mergeCell ref="A228:C228"/>
    <mergeCell ref="A229:C229"/>
    <mergeCell ref="A230:C230"/>
    <mergeCell ref="A197:B197"/>
    <mergeCell ref="A200:C200"/>
    <mergeCell ref="A206:D206"/>
    <mergeCell ref="A215:D215"/>
    <mergeCell ref="A224:C224"/>
    <mergeCell ref="B159:H159"/>
    <mergeCell ref="A160:H160"/>
    <mergeCell ref="A187:D187"/>
    <mergeCell ref="A196:B196"/>
    <mergeCell ref="A152:H152"/>
    <mergeCell ref="B154:G154"/>
    <mergeCell ref="A155:I155"/>
    <mergeCell ref="B156:H156"/>
    <mergeCell ref="B157:H157"/>
    <mergeCell ref="B158:H158"/>
    <mergeCell ref="D165:F165"/>
    <mergeCell ref="D166:F166"/>
    <mergeCell ref="A150:B150"/>
    <mergeCell ref="C150:D150"/>
    <mergeCell ref="E150:F150"/>
    <mergeCell ref="A151:B151"/>
    <mergeCell ref="C151:D151"/>
    <mergeCell ref="E151:F151"/>
    <mergeCell ref="A148:B148"/>
    <mergeCell ref="C148:D148"/>
    <mergeCell ref="E148:F148"/>
    <mergeCell ref="A149:B149"/>
    <mergeCell ref="C149:D149"/>
    <mergeCell ref="E149:F149"/>
    <mergeCell ref="A146:B146"/>
    <mergeCell ref="C146:D146"/>
    <mergeCell ref="E146:F146"/>
    <mergeCell ref="A147:B147"/>
    <mergeCell ref="C147:D147"/>
    <mergeCell ref="E147:F147"/>
    <mergeCell ref="B140:H140"/>
    <mergeCell ref="A141:H141"/>
    <mergeCell ref="A142:H142"/>
    <mergeCell ref="B144:G144"/>
    <mergeCell ref="A145:B145"/>
    <mergeCell ref="C145:D145"/>
    <mergeCell ref="E145:F145"/>
    <mergeCell ref="B134:H134"/>
    <mergeCell ref="B135:H135"/>
    <mergeCell ref="B136:H136"/>
    <mergeCell ref="B137:H137"/>
    <mergeCell ref="B138:H138"/>
    <mergeCell ref="B139:H139"/>
    <mergeCell ref="A128:I128"/>
    <mergeCell ref="A129:H129"/>
    <mergeCell ref="B130:H130"/>
    <mergeCell ref="B131:H131"/>
    <mergeCell ref="B132:H132"/>
    <mergeCell ref="B133:H133"/>
    <mergeCell ref="B118:I118"/>
    <mergeCell ref="B119:G119"/>
    <mergeCell ref="B120:G120"/>
    <mergeCell ref="B122:G122"/>
    <mergeCell ref="B124:G124"/>
    <mergeCell ref="B126:G126"/>
    <mergeCell ref="B112:G112"/>
    <mergeCell ref="B113:G113"/>
    <mergeCell ref="B114:G114"/>
    <mergeCell ref="B115:G115"/>
    <mergeCell ref="B116:G116"/>
    <mergeCell ref="A117:G117"/>
    <mergeCell ref="B106:G106"/>
    <mergeCell ref="A107:G107"/>
    <mergeCell ref="A108:I108"/>
    <mergeCell ref="A109:I109"/>
    <mergeCell ref="B110:G110"/>
    <mergeCell ref="B111:G111"/>
    <mergeCell ref="B100:G100"/>
    <mergeCell ref="A101:G101"/>
    <mergeCell ref="A102:I102"/>
    <mergeCell ref="A103:I103"/>
    <mergeCell ref="B104:G104"/>
    <mergeCell ref="B105:G105"/>
    <mergeCell ref="A94:H94"/>
    <mergeCell ref="A95:I95"/>
    <mergeCell ref="A96:I96"/>
    <mergeCell ref="B97:G97"/>
    <mergeCell ref="B98:G98"/>
    <mergeCell ref="B99:G99"/>
    <mergeCell ref="A88:G88"/>
    <mergeCell ref="A89:I89"/>
    <mergeCell ref="A90:I90"/>
    <mergeCell ref="A91:H91"/>
    <mergeCell ref="B92:H92"/>
    <mergeCell ref="B93:H93"/>
    <mergeCell ref="B81:G81"/>
    <mergeCell ref="B83:G83"/>
    <mergeCell ref="A84:G84"/>
    <mergeCell ref="A85:I85"/>
    <mergeCell ref="A86:G86"/>
    <mergeCell ref="B87:G87"/>
    <mergeCell ref="A75:I75"/>
    <mergeCell ref="A76:G76"/>
    <mergeCell ref="B77:G77"/>
    <mergeCell ref="B78:G78"/>
    <mergeCell ref="B79:G79"/>
    <mergeCell ref="B80:G80"/>
    <mergeCell ref="B82:G82"/>
    <mergeCell ref="B69:G69"/>
    <mergeCell ref="B70:G70"/>
    <mergeCell ref="B71:G71"/>
    <mergeCell ref="B72:G72"/>
    <mergeCell ref="A73:G73"/>
    <mergeCell ref="A74:I74"/>
    <mergeCell ref="A63:H63"/>
    <mergeCell ref="A64:I64"/>
    <mergeCell ref="A65:I65"/>
    <mergeCell ref="B66:G66"/>
    <mergeCell ref="B67:G67"/>
    <mergeCell ref="B68:G68"/>
    <mergeCell ref="A57:I57"/>
    <mergeCell ref="A58:I58"/>
    <mergeCell ref="A59:H59"/>
    <mergeCell ref="B60:H60"/>
    <mergeCell ref="B61:H61"/>
    <mergeCell ref="B62:H62"/>
    <mergeCell ref="B51:G51"/>
    <mergeCell ref="B52:G52"/>
    <mergeCell ref="B53:G53"/>
    <mergeCell ref="B54:G54"/>
    <mergeCell ref="B55:G55"/>
    <mergeCell ref="A56:H56"/>
    <mergeCell ref="B45:G45"/>
    <mergeCell ref="B46:G46"/>
    <mergeCell ref="A47:G47"/>
    <mergeCell ref="A48:I48"/>
    <mergeCell ref="A49:G49"/>
    <mergeCell ref="B50:G50"/>
    <mergeCell ref="B39:G39"/>
    <mergeCell ref="B40:G40"/>
    <mergeCell ref="B41:G41"/>
    <mergeCell ref="B42:G42"/>
    <mergeCell ref="B43:G43"/>
    <mergeCell ref="B44:G44"/>
    <mergeCell ref="A33:G33"/>
    <mergeCell ref="B34:G34"/>
    <mergeCell ref="B35:G35"/>
    <mergeCell ref="A36:G36"/>
    <mergeCell ref="A37:I37"/>
    <mergeCell ref="A38:G38"/>
    <mergeCell ref="B26:G26"/>
    <mergeCell ref="B27:G27"/>
    <mergeCell ref="B28:G28"/>
    <mergeCell ref="B29:G29"/>
    <mergeCell ref="A30:H30"/>
    <mergeCell ref="A32:I32"/>
    <mergeCell ref="A20:I20"/>
    <mergeCell ref="A21:I21"/>
    <mergeCell ref="B22:G22"/>
    <mergeCell ref="B23:G23"/>
    <mergeCell ref="B24:G24"/>
    <mergeCell ref="B25:G25"/>
    <mergeCell ref="A14:I14"/>
    <mergeCell ref="B15:H15"/>
    <mergeCell ref="B16:H16"/>
    <mergeCell ref="B17:H17"/>
    <mergeCell ref="B18:H18"/>
    <mergeCell ref="B19:H19"/>
    <mergeCell ref="B8:H8"/>
    <mergeCell ref="A10:I10"/>
    <mergeCell ref="A11:C11"/>
    <mergeCell ref="D11:E11"/>
    <mergeCell ref="A12:C12"/>
    <mergeCell ref="D12:E12"/>
    <mergeCell ref="A1:I1"/>
    <mergeCell ref="A2:I2"/>
    <mergeCell ref="A4:I4"/>
    <mergeCell ref="B5:H5"/>
    <mergeCell ref="B6:H6"/>
    <mergeCell ref="B7:H7"/>
  </mergeCells>
  <pageMargins left="0.51181102362204722" right="0.51181102362204722" top="0.78740157480314965" bottom="0.78740157480314965" header="0.31496062992125984" footer="0.31496062992125984"/>
  <pageSetup paperSize="9" scale="6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6"/>
  <sheetViews>
    <sheetView workbookViewId="0">
      <selection activeCell="C211" sqref="C211"/>
    </sheetView>
  </sheetViews>
  <sheetFormatPr defaultRowHeight="12.75" x14ac:dyDescent="0.2"/>
  <cols>
    <col min="1" max="1" width="15.140625" customWidth="1"/>
    <col min="2" max="2" width="11.42578125" bestFit="1" customWidth="1"/>
    <col min="3" max="4" width="12.28515625" bestFit="1" customWidth="1"/>
    <col min="5" max="5" width="10.85546875" bestFit="1" customWidth="1"/>
    <col min="7" max="7" width="19.140625" customWidth="1"/>
    <col min="8" max="8" width="10.42578125" customWidth="1"/>
    <col min="9" max="9" width="13.28515625" customWidth="1"/>
    <col min="10" max="11" width="15.5703125" style="72" customWidth="1"/>
    <col min="12" max="12" width="15.85546875" customWidth="1"/>
    <col min="13" max="13" width="10.42578125" customWidth="1"/>
  </cols>
  <sheetData>
    <row r="1" spans="1:11" x14ac:dyDescent="0.2">
      <c r="A1" s="494"/>
      <c r="B1" s="494"/>
      <c r="C1" s="494"/>
      <c r="D1" s="494"/>
      <c r="E1" s="494"/>
      <c r="F1" s="494"/>
      <c r="G1" s="494"/>
      <c r="H1" s="494"/>
      <c r="I1" s="494"/>
      <c r="J1" s="231"/>
      <c r="K1" s="231"/>
    </row>
    <row r="2" spans="1:11" s="197" customFormat="1" ht="18" x14ac:dyDescent="0.25">
      <c r="A2" s="395" t="s">
        <v>347</v>
      </c>
      <c r="B2" s="395"/>
      <c r="C2" s="395"/>
      <c r="D2" s="395"/>
      <c r="E2" s="395"/>
      <c r="F2" s="395"/>
      <c r="G2" s="395"/>
      <c r="H2" s="395"/>
      <c r="I2" s="395"/>
      <c r="J2" s="232"/>
      <c r="K2" s="232"/>
    </row>
    <row r="3" spans="1:11" x14ac:dyDescent="0.2">
      <c r="A3" s="233"/>
      <c r="B3" s="233"/>
      <c r="C3" s="233"/>
      <c r="D3" s="233"/>
      <c r="E3" s="233"/>
      <c r="F3" s="233"/>
      <c r="G3" s="233"/>
      <c r="H3" s="233"/>
      <c r="I3" s="233"/>
    </row>
    <row r="4" spans="1:11" x14ac:dyDescent="0.2">
      <c r="A4" s="492" t="s">
        <v>52</v>
      </c>
      <c r="B4" s="493"/>
      <c r="C4" s="493"/>
      <c r="D4" s="493"/>
      <c r="E4" s="493"/>
      <c r="F4" s="493"/>
      <c r="G4" s="493"/>
      <c r="H4" s="493"/>
      <c r="I4" s="493"/>
      <c r="J4" s="234"/>
      <c r="K4" s="234"/>
    </row>
    <row r="5" spans="1:11" x14ac:dyDescent="0.2">
      <c r="A5" s="235" t="s">
        <v>10</v>
      </c>
      <c r="B5" s="491" t="s">
        <v>53</v>
      </c>
      <c r="C5" s="491"/>
      <c r="D5" s="491"/>
      <c r="E5" s="491"/>
      <c r="F5" s="491"/>
      <c r="G5" s="491"/>
      <c r="H5" s="491"/>
      <c r="I5" s="236"/>
    </row>
    <row r="6" spans="1:11" x14ac:dyDescent="0.2">
      <c r="A6" s="235" t="s">
        <v>11</v>
      </c>
      <c r="B6" s="491" t="s">
        <v>54</v>
      </c>
      <c r="C6" s="491"/>
      <c r="D6" s="491"/>
      <c r="E6" s="491"/>
      <c r="F6" s="491"/>
      <c r="G6" s="491"/>
      <c r="H6" s="491"/>
      <c r="I6" s="92" t="s">
        <v>128</v>
      </c>
    </row>
    <row r="7" spans="1:11" x14ac:dyDescent="0.2">
      <c r="A7" s="235" t="s">
        <v>12</v>
      </c>
      <c r="B7" s="397" t="s">
        <v>69</v>
      </c>
      <c r="C7" s="397"/>
      <c r="D7" s="397"/>
      <c r="E7" s="397"/>
      <c r="F7" s="397"/>
      <c r="G7" s="397"/>
      <c r="H7" s="397"/>
      <c r="I7" s="235">
        <v>2020</v>
      </c>
    </row>
    <row r="8" spans="1:11" x14ac:dyDescent="0.2">
      <c r="A8" s="235" t="s">
        <v>13</v>
      </c>
      <c r="B8" s="491" t="s">
        <v>55</v>
      </c>
      <c r="C8" s="491"/>
      <c r="D8" s="491"/>
      <c r="E8" s="491"/>
      <c r="F8" s="491"/>
      <c r="G8" s="491"/>
      <c r="H8" s="491"/>
      <c r="I8" s="235">
        <v>12</v>
      </c>
    </row>
    <row r="9" spans="1:11" x14ac:dyDescent="0.2">
      <c r="A9" s="238"/>
      <c r="B9" s="239"/>
      <c r="C9" s="239"/>
      <c r="D9" s="239"/>
      <c r="E9" s="239"/>
      <c r="F9" s="239"/>
      <c r="G9" s="239"/>
      <c r="H9" s="238"/>
      <c r="I9" s="238"/>
    </row>
    <row r="10" spans="1:11" x14ac:dyDescent="0.2">
      <c r="A10" s="492" t="s">
        <v>57</v>
      </c>
      <c r="B10" s="493"/>
      <c r="C10" s="493"/>
      <c r="D10" s="493"/>
      <c r="E10" s="493"/>
      <c r="F10" s="493"/>
      <c r="G10" s="493"/>
      <c r="H10" s="493"/>
      <c r="I10" s="541"/>
      <c r="J10" s="234"/>
      <c r="K10" s="234"/>
    </row>
    <row r="11" spans="1:11" x14ac:dyDescent="0.2">
      <c r="A11" s="400" t="s">
        <v>151</v>
      </c>
      <c r="B11" s="400"/>
      <c r="C11" s="400"/>
      <c r="D11" s="400" t="s">
        <v>56</v>
      </c>
      <c r="E11" s="400"/>
      <c r="F11" s="440" t="s">
        <v>302</v>
      </c>
      <c r="G11" s="536"/>
      <c r="H11" s="536"/>
      <c r="I11" s="537"/>
      <c r="J11" s="325"/>
      <c r="K11" s="231"/>
    </row>
    <row r="12" spans="1:11" x14ac:dyDescent="0.2">
      <c r="A12" s="400" t="s">
        <v>301</v>
      </c>
      <c r="B12" s="400"/>
      <c r="C12" s="400"/>
      <c r="D12" s="400" t="s">
        <v>269</v>
      </c>
      <c r="E12" s="400"/>
      <c r="F12" s="538">
        <v>133529</v>
      </c>
      <c r="G12" s="539"/>
      <c r="H12" s="539"/>
      <c r="I12" s="540"/>
      <c r="J12" s="326"/>
    </row>
    <row r="13" spans="1:11" x14ac:dyDescent="0.2">
      <c r="A13" s="238"/>
      <c r="B13" s="239"/>
      <c r="C13" s="239"/>
      <c r="D13" s="239"/>
      <c r="E13" s="239"/>
      <c r="F13" s="239"/>
      <c r="G13" s="239"/>
      <c r="H13" s="238"/>
      <c r="I13" s="238"/>
    </row>
    <row r="14" spans="1:11" x14ac:dyDescent="0.2">
      <c r="A14" s="398" t="s">
        <v>70</v>
      </c>
      <c r="B14" s="399"/>
      <c r="C14" s="399"/>
      <c r="D14" s="399"/>
      <c r="E14" s="399"/>
      <c r="F14" s="399"/>
      <c r="G14" s="399"/>
      <c r="H14" s="399"/>
      <c r="I14" s="399"/>
      <c r="J14" s="243"/>
      <c r="K14"/>
    </row>
    <row r="15" spans="1:11" x14ac:dyDescent="0.2">
      <c r="A15" s="235">
        <v>1</v>
      </c>
      <c r="B15" s="491" t="s">
        <v>9</v>
      </c>
      <c r="C15" s="491"/>
      <c r="D15" s="491"/>
      <c r="E15" s="491"/>
      <c r="F15" s="491"/>
      <c r="G15" s="491"/>
      <c r="H15" s="491"/>
      <c r="I15" s="323" t="s">
        <v>303</v>
      </c>
      <c r="J15" s="324"/>
    </row>
    <row r="16" spans="1:11" x14ac:dyDescent="0.2">
      <c r="A16" s="235">
        <v>2</v>
      </c>
      <c r="B16" s="397" t="s">
        <v>71</v>
      </c>
      <c r="C16" s="397"/>
      <c r="D16" s="397"/>
      <c r="E16" s="397"/>
      <c r="F16" s="397"/>
      <c r="G16" s="397"/>
      <c r="H16" s="397"/>
      <c r="I16" s="235"/>
      <c r="J16" s="73"/>
      <c r="K16" s="73"/>
    </row>
    <row r="17" spans="1:11" x14ac:dyDescent="0.2">
      <c r="A17" s="235">
        <v>3</v>
      </c>
      <c r="B17" s="491" t="s">
        <v>8</v>
      </c>
      <c r="C17" s="491"/>
      <c r="D17" s="491"/>
      <c r="E17" s="491"/>
      <c r="F17" s="491"/>
      <c r="G17" s="491"/>
      <c r="H17" s="491"/>
      <c r="I17" s="313">
        <v>1343.8</v>
      </c>
      <c r="J17" s="73"/>
      <c r="K17" s="73"/>
    </row>
    <row r="18" spans="1:11" x14ac:dyDescent="0.2">
      <c r="A18" s="235">
        <v>4</v>
      </c>
      <c r="B18" s="397" t="s">
        <v>7</v>
      </c>
      <c r="C18" s="491"/>
      <c r="D18" s="491"/>
      <c r="E18" s="491"/>
      <c r="F18" s="491"/>
      <c r="G18" s="491"/>
      <c r="H18" s="491"/>
      <c r="I18" s="227" t="s">
        <v>350</v>
      </c>
      <c r="J18" s="73"/>
      <c r="K18" s="73"/>
    </row>
    <row r="19" spans="1:11" ht="25.5" x14ac:dyDescent="0.2">
      <c r="A19" s="235">
        <v>5</v>
      </c>
      <c r="B19" s="491" t="s">
        <v>6</v>
      </c>
      <c r="C19" s="491"/>
      <c r="D19" s="491"/>
      <c r="E19" s="491"/>
      <c r="F19" s="491"/>
      <c r="G19" s="491"/>
      <c r="H19" s="491"/>
      <c r="I19" s="350" t="s">
        <v>343</v>
      </c>
      <c r="J19" s="73"/>
      <c r="K19" s="73"/>
    </row>
    <row r="20" spans="1:11" x14ac:dyDescent="0.2">
      <c r="A20" s="404"/>
      <c r="B20" s="404"/>
      <c r="C20" s="404"/>
      <c r="D20" s="404"/>
      <c r="E20" s="404"/>
      <c r="F20" s="404"/>
      <c r="G20" s="404"/>
      <c r="H20" s="404"/>
      <c r="I20" s="404"/>
    </row>
    <row r="21" spans="1:11" x14ac:dyDescent="0.2">
      <c r="A21" s="406" t="s">
        <v>30</v>
      </c>
      <c r="B21" s="407"/>
      <c r="C21" s="407"/>
      <c r="D21" s="407"/>
      <c r="E21" s="407"/>
      <c r="F21" s="407"/>
      <c r="G21" s="407"/>
      <c r="H21" s="407"/>
      <c r="I21" s="495"/>
      <c r="J21" s="225"/>
      <c r="K21" s="225"/>
    </row>
    <row r="22" spans="1:11" ht="51" x14ac:dyDescent="0.2">
      <c r="A22" s="221">
        <v>1</v>
      </c>
      <c r="B22" s="387" t="s">
        <v>18</v>
      </c>
      <c r="C22" s="387"/>
      <c r="D22" s="387"/>
      <c r="E22" s="387"/>
      <c r="F22" s="387"/>
      <c r="G22" s="387"/>
      <c r="H22" s="221" t="s">
        <v>3</v>
      </c>
      <c r="I22" s="84" t="s">
        <v>358</v>
      </c>
      <c r="J22" s="252"/>
      <c r="K22" s="252"/>
    </row>
    <row r="23" spans="1:11" x14ac:dyDescent="0.2">
      <c r="A23" s="221" t="s">
        <v>10</v>
      </c>
      <c r="B23" s="405" t="s">
        <v>51</v>
      </c>
      <c r="C23" s="397"/>
      <c r="D23" s="397"/>
      <c r="E23" s="397"/>
      <c r="F23" s="397"/>
      <c r="G23" s="397"/>
      <c r="H23" s="223"/>
      <c r="I23" s="78">
        <f>I17</f>
        <v>1343.8</v>
      </c>
      <c r="J23" s="248"/>
      <c r="K23" s="248"/>
    </row>
    <row r="24" spans="1:11" x14ac:dyDescent="0.2">
      <c r="A24" s="221" t="s">
        <v>11</v>
      </c>
      <c r="B24" s="405" t="s">
        <v>72</v>
      </c>
      <c r="C24" s="397"/>
      <c r="D24" s="397"/>
      <c r="E24" s="397"/>
      <c r="F24" s="397"/>
      <c r="G24" s="397"/>
      <c r="H24" s="74"/>
      <c r="I24" s="78">
        <v>0</v>
      </c>
      <c r="J24" s="248"/>
      <c r="K24" s="248"/>
    </row>
    <row r="25" spans="1:11" x14ac:dyDescent="0.2">
      <c r="A25" s="221" t="s">
        <v>12</v>
      </c>
      <c r="B25" s="336" t="s">
        <v>329</v>
      </c>
      <c r="C25" s="337"/>
      <c r="D25" s="337"/>
      <c r="E25" s="337"/>
      <c r="F25" s="337"/>
      <c r="G25" s="338">
        <v>1045</v>
      </c>
      <c r="H25" s="74">
        <v>0.2</v>
      </c>
      <c r="I25" s="78">
        <f>H25*G25</f>
        <v>209</v>
      </c>
      <c r="J25" s="248"/>
      <c r="K25" s="248"/>
    </row>
    <row r="26" spans="1:11" x14ac:dyDescent="0.2">
      <c r="A26" s="221" t="s">
        <v>13</v>
      </c>
      <c r="B26" s="397" t="s">
        <v>2</v>
      </c>
      <c r="C26" s="397"/>
      <c r="D26" s="397"/>
      <c r="E26" s="397"/>
      <c r="F26" s="397"/>
      <c r="G26" s="397"/>
      <c r="H26" s="2"/>
      <c r="I26" s="78">
        <v>0</v>
      </c>
      <c r="J26" s="248"/>
      <c r="K26" s="248"/>
    </row>
    <row r="27" spans="1:11" x14ac:dyDescent="0.2">
      <c r="A27" s="48" t="s">
        <v>14</v>
      </c>
      <c r="B27" s="397" t="s">
        <v>74</v>
      </c>
      <c r="C27" s="397"/>
      <c r="D27" s="397"/>
      <c r="E27" s="397"/>
      <c r="F27" s="397"/>
      <c r="G27" s="397"/>
      <c r="H27" s="30"/>
      <c r="I27" s="78">
        <v>0</v>
      </c>
      <c r="J27" s="248"/>
      <c r="K27" s="248"/>
    </row>
    <row r="28" spans="1:11" x14ac:dyDescent="0.2">
      <c r="A28" s="221" t="s">
        <v>15</v>
      </c>
      <c r="B28" s="405" t="s">
        <v>75</v>
      </c>
      <c r="C28" s="397"/>
      <c r="D28" s="397"/>
      <c r="E28" s="397"/>
      <c r="F28" s="397"/>
      <c r="G28" s="397"/>
      <c r="H28" s="30"/>
      <c r="I28" s="78">
        <v>0</v>
      </c>
      <c r="J28" s="248"/>
      <c r="K28" s="248"/>
    </row>
    <row r="29" spans="1:11" x14ac:dyDescent="0.2">
      <c r="A29" s="48" t="s">
        <v>16</v>
      </c>
      <c r="B29" s="405" t="s">
        <v>4</v>
      </c>
      <c r="C29" s="397"/>
      <c r="D29" s="397"/>
      <c r="E29" s="397"/>
      <c r="F29" s="397"/>
      <c r="G29" s="397"/>
      <c r="H29" s="2"/>
      <c r="I29" s="78">
        <v>0</v>
      </c>
      <c r="J29" s="248"/>
      <c r="K29" s="248"/>
    </row>
    <row r="30" spans="1:11" x14ac:dyDescent="0.2">
      <c r="A30" s="387" t="s">
        <v>101</v>
      </c>
      <c r="B30" s="387"/>
      <c r="C30" s="387"/>
      <c r="D30" s="387"/>
      <c r="E30" s="387"/>
      <c r="F30" s="387"/>
      <c r="G30" s="387"/>
      <c r="H30" s="387"/>
      <c r="I30" s="86">
        <f>TRUNC(SUM(I23:I29),2)</f>
        <v>1552.8</v>
      </c>
      <c r="J30" s="255"/>
      <c r="K30" s="255"/>
    </row>
    <row r="31" spans="1:11" x14ac:dyDescent="0.2">
      <c r="A31" s="228"/>
      <c r="B31" s="228"/>
      <c r="C31" s="228"/>
      <c r="D31" s="228"/>
      <c r="E31" s="228"/>
      <c r="F31" s="228"/>
      <c r="G31" s="228"/>
      <c r="H31" s="228"/>
      <c r="I31" s="5"/>
      <c r="J31" s="248"/>
      <c r="K31" s="248"/>
    </row>
    <row r="32" spans="1:11" x14ac:dyDescent="0.2">
      <c r="A32" s="406" t="s">
        <v>76</v>
      </c>
      <c r="B32" s="407"/>
      <c r="C32" s="407"/>
      <c r="D32" s="407"/>
      <c r="E32" s="407"/>
      <c r="F32" s="407"/>
      <c r="G32" s="407"/>
      <c r="H32" s="407"/>
      <c r="I32" s="495"/>
      <c r="J32" s="225"/>
      <c r="K32" s="225"/>
    </row>
    <row r="33" spans="1:12" ht="51" x14ac:dyDescent="0.2">
      <c r="A33" s="387" t="s">
        <v>90</v>
      </c>
      <c r="B33" s="387"/>
      <c r="C33" s="387"/>
      <c r="D33" s="387"/>
      <c r="E33" s="387"/>
      <c r="F33" s="387"/>
      <c r="G33" s="387"/>
      <c r="H33" s="221" t="s">
        <v>3</v>
      </c>
      <c r="I33" s="84" t="str">
        <f>I22</f>
        <v>VALOR (R$) MENSAL  1 Varredor/Gari</v>
      </c>
      <c r="J33" s="252"/>
      <c r="K33" s="252"/>
    </row>
    <row r="34" spans="1:12" x14ac:dyDescent="0.2">
      <c r="A34" s="221" t="s">
        <v>10</v>
      </c>
      <c r="B34" s="405" t="s">
        <v>78</v>
      </c>
      <c r="C34" s="397"/>
      <c r="D34" s="397"/>
      <c r="E34" s="397"/>
      <c r="F34" s="397"/>
      <c r="G34" s="397"/>
      <c r="H34" s="1">
        <v>8.3299999999999999E-2</v>
      </c>
      <c r="I34" s="55">
        <f>I$30*H34</f>
        <v>129.34824</v>
      </c>
      <c r="J34" s="258"/>
      <c r="K34" s="258"/>
    </row>
    <row r="35" spans="1:12" x14ac:dyDescent="0.2">
      <c r="A35" s="221" t="s">
        <v>11</v>
      </c>
      <c r="B35" s="397" t="s">
        <v>126</v>
      </c>
      <c r="C35" s="397"/>
      <c r="D35" s="397"/>
      <c r="E35" s="397"/>
      <c r="F35" s="397"/>
      <c r="G35" s="397"/>
      <c r="H35" s="49">
        <v>2.7799999999999998E-2</v>
      </c>
      <c r="I35" s="55">
        <f>I$30*H35</f>
        <v>43.167839999999998</v>
      </c>
      <c r="J35" s="258"/>
      <c r="K35" s="258"/>
    </row>
    <row r="36" spans="1:12" x14ac:dyDescent="0.2">
      <c r="A36" s="387" t="s">
        <v>79</v>
      </c>
      <c r="B36" s="387"/>
      <c r="C36" s="387"/>
      <c r="D36" s="387"/>
      <c r="E36" s="387"/>
      <c r="F36" s="387"/>
      <c r="G36" s="387"/>
      <c r="H36" s="7">
        <f>TRUNC(SUM(H34:H35),4)</f>
        <v>0.1111</v>
      </c>
      <c r="I36" s="54">
        <f>TRUNC(SUM(I34:I35),2)</f>
        <v>172.51</v>
      </c>
      <c r="J36" s="261"/>
      <c r="K36" s="261"/>
      <c r="L36" s="61"/>
    </row>
    <row r="37" spans="1:12" x14ac:dyDescent="0.2">
      <c r="A37" s="408"/>
      <c r="B37" s="409"/>
      <c r="C37" s="409"/>
      <c r="D37" s="409"/>
      <c r="E37" s="409"/>
      <c r="F37" s="409"/>
      <c r="G37" s="409"/>
      <c r="H37" s="409"/>
      <c r="I37" s="409"/>
      <c r="J37" s="248"/>
      <c r="K37" s="248"/>
      <c r="L37" s="61"/>
    </row>
    <row r="38" spans="1:12" ht="51" x14ac:dyDescent="0.2">
      <c r="A38" s="387" t="s">
        <v>91</v>
      </c>
      <c r="B38" s="387"/>
      <c r="C38" s="387"/>
      <c r="D38" s="387"/>
      <c r="E38" s="387"/>
      <c r="F38" s="387"/>
      <c r="G38" s="387"/>
      <c r="H38" s="221" t="s">
        <v>3</v>
      </c>
      <c r="I38" s="84" t="str">
        <f>I33</f>
        <v>VALOR (R$) MENSAL  1 Varredor/Gari</v>
      </c>
      <c r="J38" s="252"/>
      <c r="K38" s="252"/>
    </row>
    <row r="39" spans="1:12" x14ac:dyDescent="0.2">
      <c r="A39" s="221" t="s">
        <v>10</v>
      </c>
      <c r="B39" s="405" t="s">
        <v>82</v>
      </c>
      <c r="C39" s="397"/>
      <c r="D39" s="397"/>
      <c r="E39" s="397"/>
      <c r="F39" s="397"/>
      <c r="G39" s="397"/>
      <c r="H39" s="1">
        <v>0.2</v>
      </c>
      <c r="I39" s="55">
        <f>H39*I$30</f>
        <v>310.56</v>
      </c>
      <c r="J39" s="258"/>
      <c r="K39" s="258"/>
    </row>
    <row r="40" spans="1:12" x14ac:dyDescent="0.2">
      <c r="A40" s="221" t="s">
        <v>11</v>
      </c>
      <c r="B40" s="405" t="s">
        <v>83</v>
      </c>
      <c r="C40" s="397"/>
      <c r="D40" s="397"/>
      <c r="E40" s="397"/>
      <c r="F40" s="397"/>
      <c r="G40" s="397"/>
      <c r="H40" s="1">
        <v>2.5000000000000001E-2</v>
      </c>
      <c r="I40" s="55">
        <f t="shared" ref="I40:I46" si="0">H40*I$30</f>
        <v>38.82</v>
      </c>
      <c r="J40" s="258"/>
      <c r="K40" s="258"/>
    </row>
    <row r="41" spans="1:12" x14ac:dyDescent="0.2">
      <c r="A41" s="221" t="s">
        <v>12</v>
      </c>
      <c r="B41" s="405" t="s">
        <v>84</v>
      </c>
      <c r="C41" s="397"/>
      <c r="D41" s="397"/>
      <c r="E41" s="397"/>
      <c r="F41" s="397"/>
      <c r="G41" s="397"/>
      <c r="H41" s="37">
        <v>0.03</v>
      </c>
      <c r="I41" s="55">
        <f t="shared" si="0"/>
        <v>46.583999999999996</v>
      </c>
      <c r="J41" s="258"/>
      <c r="K41" s="258"/>
    </row>
    <row r="42" spans="1:12" x14ac:dyDescent="0.2">
      <c r="A42" s="221" t="s">
        <v>13</v>
      </c>
      <c r="B42" s="405" t="s">
        <v>81</v>
      </c>
      <c r="C42" s="405"/>
      <c r="D42" s="405"/>
      <c r="E42" s="405"/>
      <c r="F42" s="405"/>
      <c r="G42" s="405"/>
      <c r="H42" s="1">
        <v>1.4999999999999999E-2</v>
      </c>
      <c r="I42" s="55">
        <f t="shared" si="0"/>
        <v>23.291999999999998</v>
      </c>
      <c r="J42" s="258"/>
      <c r="K42" s="258"/>
    </row>
    <row r="43" spans="1:12" x14ac:dyDescent="0.2">
      <c r="A43" s="221" t="s">
        <v>14</v>
      </c>
      <c r="B43" s="405" t="s">
        <v>85</v>
      </c>
      <c r="C43" s="397"/>
      <c r="D43" s="397"/>
      <c r="E43" s="397"/>
      <c r="F43" s="397"/>
      <c r="G43" s="397"/>
      <c r="H43" s="1">
        <v>0.01</v>
      </c>
      <c r="I43" s="55">
        <f t="shared" si="0"/>
        <v>15.528</v>
      </c>
      <c r="J43" s="258"/>
      <c r="K43" s="258"/>
    </row>
    <row r="44" spans="1:12" x14ac:dyDescent="0.2">
      <c r="A44" s="221" t="s">
        <v>15</v>
      </c>
      <c r="B44" s="405" t="s">
        <v>86</v>
      </c>
      <c r="C44" s="397"/>
      <c r="D44" s="397"/>
      <c r="E44" s="397"/>
      <c r="F44" s="397"/>
      <c r="G44" s="397"/>
      <c r="H44" s="1">
        <v>6.0000000000000001E-3</v>
      </c>
      <c r="I44" s="55">
        <f t="shared" si="0"/>
        <v>9.3168000000000006</v>
      </c>
      <c r="J44" s="258"/>
      <c r="K44" s="258"/>
    </row>
    <row r="45" spans="1:12" x14ac:dyDescent="0.2">
      <c r="A45" s="221" t="s">
        <v>16</v>
      </c>
      <c r="B45" s="405" t="s">
        <v>87</v>
      </c>
      <c r="C45" s="397"/>
      <c r="D45" s="397"/>
      <c r="E45" s="397"/>
      <c r="F45" s="397"/>
      <c r="G45" s="397"/>
      <c r="H45" s="1">
        <v>2E-3</v>
      </c>
      <c r="I45" s="55">
        <f t="shared" si="0"/>
        <v>3.1055999999999999</v>
      </c>
      <c r="J45" s="258"/>
      <c r="K45" s="258"/>
    </row>
    <row r="46" spans="1:12" x14ac:dyDescent="0.2">
      <c r="A46" s="221" t="s">
        <v>17</v>
      </c>
      <c r="B46" s="405" t="s">
        <v>88</v>
      </c>
      <c r="C46" s="397"/>
      <c r="D46" s="397"/>
      <c r="E46" s="397"/>
      <c r="F46" s="397"/>
      <c r="G46" s="397"/>
      <c r="H46" s="1">
        <v>0.08</v>
      </c>
      <c r="I46" s="55">
        <f t="shared" si="0"/>
        <v>124.224</v>
      </c>
      <c r="J46" s="258"/>
      <c r="K46" s="258"/>
    </row>
    <row r="47" spans="1:12" x14ac:dyDescent="0.2">
      <c r="A47" s="387" t="s">
        <v>89</v>
      </c>
      <c r="B47" s="387"/>
      <c r="C47" s="387"/>
      <c r="D47" s="387"/>
      <c r="E47" s="387"/>
      <c r="F47" s="387"/>
      <c r="G47" s="387"/>
      <c r="H47" s="7">
        <f>SUM(H39:H46)</f>
        <v>0.36800000000000005</v>
      </c>
      <c r="I47" s="54">
        <f>TRUNC(SUM(I39:I46),2)</f>
        <v>571.42999999999995</v>
      </c>
      <c r="J47" s="261"/>
      <c r="K47" s="261"/>
    </row>
    <row r="48" spans="1:12" x14ac:dyDescent="0.2">
      <c r="A48" s="410"/>
      <c r="B48" s="410"/>
      <c r="C48" s="410"/>
      <c r="D48" s="410"/>
      <c r="E48" s="410"/>
      <c r="F48" s="410"/>
      <c r="G48" s="410"/>
      <c r="H48" s="410"/>
      <c r="I48" s="411"/>
      <c r="J48" s="248"/>
      <c r="K48" s="248"/>
    </row>
    <row r="49" spans="1:11" ht="51" x14ac:dyDescent="0.2">
      <c r="A49" s="387" t="s">
        <v>92</v>
      </c>
      <c r="B49" s="387"/>
      <c r="C49" s="387"/>
      <c r="D49" s="387"/>
      <c r="E49" s="387"/>
      <c r="F49" s="387"/>
      <c r="G49" s="387"/>
      <c r="H49" s="7"/>
      <c r="I49" s="84" t="str">
        <f>I38</f>
        <v>VALOR (R$) MENSAL  1 Varredor/Gari</v>
      </c>
      <c r="J49" s="252"/>
      <c r="K49" s="252"/>
    </row>
    <row r="50" spans="1:11" x14ac:dyDescent="0.2">
      <c r="A50" s="221" t="s">
        <v>10</v>
      </c>
      <c r="B50" s="412" t="s">
        <v>93</v>
      </c>
      <c r="C50" s="413"/>
      <c r="D50" s="413"/>
      <c r="E50" s="413"/>
      <c r="F50" s="413"/>
      <c r="G50" s="413"/>
      <c r="H50" s="92" t="s">
        <v>0</v>
      </c>
      <c r="I50" s="53">
        <v>0</v>
      </c>
      <c r="J50" s="264"/>
      <c r="K50" s="264"/>
    </row>
    <row r="51" spans="1:11" x14ac:dyDescent="0.2">
      <c r="A51" s="221" t="s">
        <v>11</v>
      </c>
      <c r="B51" s="412" t="s">
        <v>330</v>
      </c>
      <c r="C51" s="413"/>
      <c r="D51" s="413"/>
      <c r="E51" s="413"/>
      <c r="F51" s="413"/>
      <c r="G51" s="413"/>
      <c r="H51" s="80">
        <v>414</v>
      </c>
      <c r="I51" s="53">
        <f>H51*0.8*13/12</f>
        <v>358.8</v>
      </c>
      <c r="J51" s="264"/>
      <c r="K51" s="264"/>
    </row>
    <row r="52" spans="1:11" x14ac:dyDescent="0.2">
      <c r="A52" s="221" t="s">
        <v>12</v>
      </c>
      <c r="B52" s="412" t="s">
        <v>331</v>
      </c>
      <c r="C52" s="413"/>
      <c r="D52" s="413"/>
      <c r="E52" s="413"/>
      <c r="F52" s="413"/>
      <c r="G52" s="413"/>
      <c r="H52" s="92" t="s">
        <v>0</v>
      </c>
      <c r="I52" s="53">
        <v>62.5</v>
      </c>
      <c r="J52" s="264"/>
      <c r="K52" s="264"/>
    </row>
    <row r="53" spans="1:11" x14ac:dyDescent="0.2">
      <c r="A53" s="221" t="s">
        <v>13</v>
      </c>
      <c r="B53" s="412" t="s">
        <v>332</v>
      </c>
      <c r="C53" s="413"/>
      <c r="D53" s="413"/>
      <c r="E53" s="413"/>
      <c r="F53" s="413"/>
      <c r="G53" s="413"/>
      <c r="H53" s="92" t="s">
        <v>0</v>
      </c>
      <c r="I53" s="53">
        <v>20.5</v>
      </c>
      <c r="J53" s="264"/>
      <c r="K53" s="264"/>
    </row>
    <row r="54" spans="1:11" x14ac:dyDescent="0.2">
      <c r="A54" s="221" t="s">
        <v>14</v>
      </c>
      <c r="B54" s="412" t="s">
        <v>333</v>
      </c>
      <c r="C54" s="413"/>
      <c r="D54" s="413"/>
      <c r="E54" s="413"/>
      <c r="F54" s="413"/>
      <c r="G54" s="413"/>
      <c r="H54" s="92" t="s">
        <v>0</v>
      </c>
      <c r="I54" s="53">
        <v>20.5</v>
      </c>
      <c r="J54" s="264"/>
      <c r="K54" s="264"/>
    </row>
    <row r="55" spans="1:11" x14ac:dyDescent="0.2">
      <c r="A55" s="221" t="s">
        <v>15</v>
      </c>
      <c r="B55" s="412" t="s">
        <v>4</v>
      </c>
      <c r="C55" s="413"/>
      <c r="D55" s="413"/>
      <c r="E55" s="413"/>
      <c r="F55" s="413"/>
      <c r="G55" s="413"/>
      <c r="H55" s="92" t="s">
        <v>0</v>
      </c>
      <c r="I55" s="53">
        <v>0</v>
      </c>
      <c r="J55" s="264"/>
      <c r="K55" s="264"/>
    </row>
    <row r="56" spans="1:11" x14ac:dyDescent="0.2">
      <c r="A56" s="387" t="s">
        <v>94</v>
      </c>
      <c r="B56" s="387"/>
      <c r="C56" s="387"/>
      <c r="D56" s="387"/>
      <c r="E56" s="387"/>
      <c r="F56" s="387"/>
      <c r="G56" s="387"/>
      <c r="H56" s="387"/>
      <c r="I56" s="54">
        <f>TRUNC(SUM(I50:I55),2)</f>
        <v>462.3</v>
      </c>
      <c r="J56" s="261"/>
      <c r="K56" s="261"/>
    </row>
    <row r="57" spans="1:11" x14ac:dyDescent="0.2">
      <c r="A57" s="410"/>
      <c r="B57" s="410"/>
      <c r="C57" s="410"/>
      <c r="D57" s="410"/>
      <c r="E57" s="410"/>
      <c r="F57" s="410"/>
      <c r="G57" s="410"/>
      <c r="H57" s="410"/>
      <c r="I57" s="411"/>
      <c r="J57" s="248"/>
      <c r="K57" s="248"/>
    </row>
    <row r="58" spans="1:11" x14ac:dyDescent="0.2">
      <c r="A58" s="496" t="s">
        <v>95</v>
      </c>
      <c r="B58" s="497"/>
      <c r="C58" s="497"/>
      <c r="D58" s="497"/>
      <c r="E58" s="497"/>
      <c r="F58" s="497"/>
      <c r="G58" s="497"/>
      <c r="H58" s="497"/>
      <c r="I58" s="498"/>
      <c r="J58" s="243"/>
      <c r="K58" s="243"/>
    </row>
    <row r="59" spans="1:11" ht="51" x14ac:dyDescent="0.2">
      <c r="A59" s="387" t="s">
        <v>99</v>
      </c>
      <c r="B59" s="387"/>
      <c r="C59" s="387"/>
      <c r="D59" s="387"/>
      <c r="E59" s="387"/>
      <c r="F59" s="387"/>
      <c r="G59" s="387"/>
      <c r="H59" s="387"/>
      <c r="I59" s="84" t="str">
        <f>I49</f>
        <v>VALOR (R$) MENSAL  1 Varredor/Gari</v>
      </c>
      <c r="J59" s="252"/>
      <c r="K59" s="252"/>
    </row>
    <row r="60" spans="1:11" x14ac:dyDescent="0.2">
      <c r="A60" s="221" t="s">
        <v>96</v>
      </c>
      <c r="B60" s="405" t="s">
        <v>77</v>
      </c>
      <c r="C60" s="405"/>
      <c r="D60" s="405"/>
      <c r="E60" s="405"/>
      <c r="F60" s="405"/>
      <c r="G60" s="405"/>
      <c r="H60" s="405"/>
      <c r="I60" s="78">
        <f>I36</f>
        <v>172.51</v>
      </c>
      <c r="J60" s="248"/>
      <c r="K60" s="248"/>
    </row>
    <row r="61" spans="1:11" x14ac:dyDescent="0.2">
      <c r="A61" s="48" t="s">
        <v>97</v>
      </c>
      <c r="B61" s="405" t="s">
        <v>80</v>
      </c>
      <c r="C61" s="405"/>
      <c r="D61" s="405"/>
      <c r="E61" s="405"/>
      <c r="F61" s="405"/>
      <c r="G61" s="405"/>
      <c r="H61" s="405"/>
      <c r="I61" s="87">
        <f>I47</f>
        <v>571.42999999999995</v>
      </c>
      <c r="J61" s="248"/>
      <c r="K61" s="248"/>
    </row>
    <row r="62" spans="1:11" x14ac:dyDescent="0.2">
      <c r="A62" s="48" t="s">
        <v>98</v>
      </c>
      <c r="B62" s="405" t="s">
        <v>100</v>
      </c>
      <c r="C62" s="405"/>
      <c r="D62" s="405"/>
      <c r="E62" s="405"/>
      <c r="F62" s="405"/>
      <c r="G62" s="405"/>
      <c r="H62" s="405"/>
      <c r="I62" s="87">
        <f>I56</f>
        <v>462.3</v>
      </c>
      <c r="J62" s="248"/>
      <c r="K62" s="248"/>
    </row>
    <row r="63" spans="1:11" x14ac:dyDescent="0.2">
      <c r="A63" s="387" t="s">
        <v>102</v>
      </c>
      <c r="B63" s="387"/>
      <c r="C63" s="387"/>
      <c r="D63" s="387"/>
      <c r="E63" s="387"/>
      <c r="F63" s="387"/>
      <c r="G63" s="387"/>
      <c r="H63" s="387"/>
      <c r="I63" s="77">
        <f>TRUNC(SUM(I60:I62),2)</f>
        <v>1206.24</v>
      </c>
      <c r="J63" s="269"/>
      <c r="K63" s="269"/>
    </row>
    <row r="64" spans="1:11" x14ac:dyDescent="0.2">
      <c r="A64" s="418"/>
      <c r="B64" s="419"/>
      <c r="C64" s="419"/>
      <c r="D64" s="419"/>
      <c r="E64" s="419"/>
      <c r="F64" s="419"/>
      <c r="G64" s="419"/>
      <c r="H64" s="419"/>
      <c r="I64" s="419"/>
      <c r="J64" s="248"/>
      <c r="K64" s="248"/>
    </row>
    <row r="65" spans="1:11" x14ac:dyDescent="0.2">
      <c r="A65" s="406" t="s">
        <v>103</v>
      </c>
      <c r="B65" s="407"/>
      <c r="C65" s="407"/>
      <c r="D65" s="407"/>
      <c r="E65" s="407"/>
      <c r="F65" s="407"/>
      <c r="G65" s="407"/>
      <c r="H65" s="407"/>
      <c r="I65" s="495"/>
      <c r="J65" s="225"/>
      <c r="K65" s="225"/>
    </row>
    <row r="66" spans="1:11" ht="51" x14ac:dyDescent="0.2">
      <c r="A66" s="221">
        <v>3</v>
      </c>
      <c r="B66" s="387" t="s">
        <v>104</v>
      </c>
      <c r="C66" s="387"/>
      <c r="D66" s="387"/>
      <c r="E66" s="387"/>
      <c r="F66" s="387"/>
      <c r="G66" s="387"/>
      <c r="H66" s="221" t="s">
        <v>3</v>
      </c>
      <c r="I66" s="84" t="str">
        <f>I59</f>
        <v>VALOR (R$) MENSAL  1 Varredor/Gari</v>
      </c>
      <c r="J66" s="252"/>
      <c r="K66" s="252"/>
    </row>
    <row r="67" spans="1:11" x14ac:dyDescent="0.2">
      <c r="A67" s="221" t="s">
        <v>10</v>
      </c>
      <c r="B67" s="416" t="s">
        <v>107</v>
      </c>
      <c r="C67" s="417"/>
      <c r="D67" s="417"/>
      <c r="E67" s="417"/>
      <c r="F67" s="417"/>
      <c r="G67" s="417"/>
      <c r="H67" s="35">
        <v>4.1999999999999997E-3</v>
      </c>
      <c r="I67" s="51">
        <f>I$30*H67</f>
        <v>6.5217599999999996</v>
      </c>
      <c r="J67" s="272"/>
      <c r="K67" s="272"/>
    </row>
    <row r="68" spans="1:11" x14ac:dyDescent="0.2">
      <c r="A68" s="221" t="s">
        <v>11</v>
      </c>
      <c r="B68" s="405" t="s">
        <v>106</v>
      </c>
      <c r="C68" s="405"/>
      <c r="D68" s="405"/>
      <c r="E68" s="405"/>
      <c r="F68" s="405"/>
      <c r="G68" s="405"/>
      <c r="H68" s="35">
        <v>2.9999999999999997E-4</v>
      </c>
      <c r="I68" s="51">
        <f t="shared" ref="I68:I72" si="1">I$30*H68</f>
        <v>0.46583999999999992</v>
      </c>
      <c r="J68" s="272"/>
      <c r="K68" s="272"/>
    </row>
    <row r="69" spans="1:11" x14ac:dyDescent="0.2">
      <c r="A69" s="221" t="s">
        <v>12</v>
      </c>
      <c r="B69" s="416" t="s">
        <v>338</v>
      </c>
      <c r="C69" s="417"/>
      <c r="D69" s="417"/>
      <c r="E69" s="417"/>
      <c r="F69" s="417"/>
      <c r="G69" s="417"/>
      <c r="H69" s="339">
        <v>2.0000000000000001E-4</v>
      </c>
      <c r="I69" s="51">
        <f t="shared" si="1"/>
        <v>0.31056</v>
      </c>
      <c r="J69" s="272"/>
      <c r="K69" s="272"/>
    </row>
    <row r="70" spans="1:11" x14ac:dyDescent="0.2">
      <c r="A70" s="221" t="s">
        <v>13</v>
      </c>
      <c r="B70" s="405" t="s">
        <v>105</v>
      </c>
      <c r="C70" s="405"/>
      <c r="D70" s="405"/>
      <c r="E70" s="405"/>
      <c r="F70" s="405"/>
      <c r="G70" s="405"/>
      <c r="H70" s="1">
        <v>1.9400000000000001E-2</v>
      </c>
      <c r="I70" s="51">
        <f t="shared" si="1"/>
        <v>30.124320000000001</v>
      </c>
      <c r="J70" s="272"/>
      <c r="K70" s="272"/>
    </row>
    <row r="71" spans="1:11" x14ac:dyDescent="0.2">
      <c r="A71" s="221" t="s">
        <v>14</v>
      </c>
      <c r="B71" s="405" t="s">
        <v>108</v>
      </c>
      <c r="C71" s="405"/>
      <c r="D71" s="405"/>
      <c r="E71" s="405"/>
      <c r="F71" s="405"/>
      <c r="G71" s="405"/>
      <c r="H71" s="49">
        <v>7.7000000000000002E-3</v>
      </c>
      <c r="I71" s="51">
        <f t="shared" si="1"/>
        <v>11.95656</v>
      </c>
      <c r="J71" s="272"/>
      <c r="K71" s="272"/>
    </row>
    <row r="72" spans="1:11" x14ac:dyDescent="0.2">
      <c r="A72" s="221" t="s">
        <v>15</v>
      </c>
      <c r="B72" s="416" t="s">
        <v>339</v>
      </c>
      <c r="C72" s="416"/>
      <c r="D72" s="416"/>
      <c r="E72" s="416"/>
      <c r="F72" s="416"/>
      <c r="G72" s="416"/>
      <c r="H72" s="35">
        <v>3.73E-2</v>
      </c>
      <c r="I72" s="51">
        <f t="shared" si="1"/>
        <v>57.919439999999994</v>
      </c>
      <c r="J72" s="272"/>
      <c r="K72" s="272"/>
    </row>
    <row r="73" spans="1:11" x14ac:dyDescent="0.2">
      <c r="A73" s="387" t="s">
        <v>109</v>
      </c>
      <c r="B73" s="387"/>
      <c r="C73" s="387"/>
      <c r="D73" s="387"/>
      <c r="E73" s="387"/>
      <c r="F73" s="387"/>
      <c r="G73" s="387"/>
      <c r="H73" s="7">
        <f>TRUNC(SUM(H67:H72),4)</f>
        <v>6.9099999999999995E-2</v>
      </c>
      <c r="I73" s="54">
        <f>TRUNC(SUM(I67:I72),2)</f>
        <v>107.29</v>
      </c>
      <c r="J73" s="261"/>
      <c r="K73" s="261"/>
    </row>
    <row r="74" spans="1:11" x14ac:dyDescent="0.2">
      <c r="A74" s="422"/>
      <c r="B74" s="423"/>
      <c r="C74" s="423"/>
      <c r="D74" s="423"/>
      <c r="E74" s="423"/>
      <c r="F74" s="423"/>
      <c r="G74" s="423"/>
      <c r="H74" s="423"/>
      <c r="I74" s="423"/>
      <c r="J74" s="248"/>
      <c r="K74" s="248"/>
    </row>
    <row r="75" spans="1:11" x14ac:dyDescent="0.2">
      <c r="A75" s="499" t="s">
        <v>110</v>
      </c>
      <c r="B75" s="500"/>
      <c r="C75" s="500"/>
      <c r="D75" s="500"/>
      <c r="E75" s="500"/>
      <c r="F75" s="500"/>
      <c r="G75" s="500"/>
      <c r="H75" s="500"/>
      <c r="I75" s="501"/>
      <c r="J75" s="225"/>
      <c r="K75" s="225"/>
    </row>
    <row r="76" spans="1:11" ht="51" x14ac:dyDescent="0.2">
      <c r="A76" s="387" t="s">
        <v>111</v>
      </c>
      <c r="B76" s="387"/>
      <c r="C76" s="387"/>
      <c r="D76" s="387"/>
      <c r="E76" s="387"/>
      <c r="F76" s="387"/>
      <c r="G76" s="387"/>
      <c r="H76" s="221" t="s">
        <v>3</v>
      </c>
      <c r="I76" s="84" t="str">
        <f>I66</f>
        <v>VALOR (R$) MENSAL  1 Varredor/Gari</v>
      </c>
      <c r="J76" s="252"/>
      <c r="K76" s="252"/>
    </row>
    <row r="77" spans="1:11" x14ac:dyDescent="0.2">
      <c r="A77" s="334" t="s">
        <v>10</v>
      </c>
      <c r="B77" s="397" t="s">
        <v>112</v>
      </c>
      <c r="C77" s="397"/>
      <c r="D77" s="397"/>
      <c r="E77" s="397"/>
      <c r="F77" s="397"/>
      <c r="G77" s="397"/>
      <c r="H77" s="273">
        <v>8.3299999999999999E-2</v>
      </c>
      <c r="I77" s="55">
        <f>I$30*H77</f>
        <v>129.34824</v>
      </c>
      <c r="J77" s="258"/>
      <c r="K77" s="258"/>
    </row>
    <row r="78" spans="1:11" x14ac:dyDescent="0.2">
      <c r="A78" s="48" t="s">
        <v>11</v>
      </c>
      <c r="B78" s="416" t="s">
        <v>113</v>
      </c>
      <c r="C78" s="417"/>
      <c r="D78" s="417"/>
      <c r="E78" s="417"/>
      <c r="F78" s="417"/>
      <c r="G78" s="417"/>
      <c r="H78" s="274">
        <v>7.3000000000000001E-3</v>
      </c>
      <c r="I78" s="55">
        <f t="shared" ref="I78:I83" si="2">I$30*H78</f>
        <v>11.33544</v>
      </c>
      <c r="J78" s="258"/>
      <c r="K78" s="258"/>
    </row>
    <row r="79" spans="1:11" x14ac:dyDescent="0.2">
      <c r="A79" s="48" t="s">
        <v>12</v>
      </c>
      <c r="B79" s="417" t="s">
        <v>114</v>
      </c>
      <c r="C79" s="417"/>
      <c r="D79" s="417"/>
      <c r="E79" s="417"/>
      <c r="F79" s="417"/>
      <c r="G79" s="417"/>
      <c r="H79" s="274">
        <v>2.0000000000000001E-4</v>
      </c>
      <c r="I79" s="55">
        <f t="shared" si="2"/>
        <v>0.31056</v>
      </c>
      <c r="J79" s="258"/>
      <c r="K79" s="258"/>
    </row>
    <row r="80" spans="1:11" x14ac:dyDescent="0.2">
      <c r="A80" s="48" t="s">
        <v>13</v>
      </c>
      <c r="B80" s="416" t="s">
        <v>115</v>
      </c>
      <c r="C80" s="417"/>
      <c r="D80" s="417"/>
      <c r="E80" s="417"/>
      <c r="F80" s="417"/>
      <c r="G80" s="417"/>
      <c r="H80" s="35">
        <v>3.0000000000000001E-3</v>
      </c>
      <c r="I80" s="55">
        <f t="shared" si="2"/>
        <v>4.6584000000000003</v>
      </c>
      <c r="J80" s="258"/>
      <c r="K80" s="258"/>
    </row>
    <row r="81" spans="1:11" x14ac:dyDescent="0.2">
      <c r="A81" s="48" t="s">
        <v>14</v>
      </c>
      <c r="B81" s="405" t="s">
        <v>23</v>
      </c>
      <c r="C81" s="405"/>
      <c r="D81" s="405"/>
      <c r="E81" s="405"/>
      <c r="F81" s="405"/>
      <c r="G81" s="405"/>
      <c r="H81" s="274">
        <v>0</v>
      </c>
      <c r="I81" s="55">
        <f t="shared" si="2"/>
        <v>0</v>
      </c>
      <c r="J81" s="258"/>
      <c r="K81" s="258"/>
    </row>
    <row r="82" spans="1:11" x14ac:dyDescent="0.2">
      <c r="A82" s="48" t="s">
        <v>15</v>
      </c>
      <c r="B82" s="424" t="s">
        <v>336</v>
      </c>
      <c r="C82" s="425"/>
      <c r="D82" s="425"/>
      <c r="E82" s="425"/>
      <c r="F82" s="425"/>
      <c r="G82" s="426"/>
      <c r="H82" s="274">
        <v>1.66E-2</v>
      </c>
      <c r="I82" s="55">
        <f t="shared" si="2"/>
        <v>25.776479999999999</v>
      </c>
      <c r="J82" s="258"/>
      <c r="K82" s="258"/>
    </row>
    <row r="83" spans="1:11" x14ac:dyDescent="0.2">
      <c r="A83" s="334" t="s">
        <v>16</v>
      </c>
      <c r="B83" s="417" t="s">
        <v>4</v>
      </c>
      <c r="C83" s="417"/>
      <c r="D83" s="417"/>
      <c r="E83" s="417"/>
      <c r="F83" s="417"/>
      <c r="G83" s="417"/>
      <c r="H83" s="274">
        <v>0</v>
      </c>
      <c r="I83" s="55">
        <f t="shared" si="2"/>
        <v>0</v>
      </c>
      <c r="J83" s="258"/>
      <c r="K83" s="258"/>
    </row>
    <row r="84" spans="1:11" x14ac:dyDescent="0.2">
      <c r="A84" s="387" t="s">
        <v>20</v>
      </c>
      <c r="B84" s="387"/>
      <c r="C84" s="387"/>
      <c r="D84" s="387"/>
      <c r="E84" s="387"/>
      <c r="F84" s="387"/>
      <c r="G84" s="387"/>
      <c r="H84" s="7">
        <f>TRUNC(SUM(H77:H83),4)</f>
        <v>0.1104</v>
      </c>
      <c r="I84" s="54">
        <f>TRUNC(SUM(I77:I83),2)</f>
        <v>171.42</v>
      </c>
      <c r="J84" s="261"/>
      <c r="K84" s="261"/>
    </row>
    <row r="85" spans="1:11" x14ac:dyDescent="0.2">
      <c r="A85" s="420"/>
      <c r="B85" s="421"/>
      <c r="C85" s="421"/>
      <c r="D85" s="421"/>
      <c r="E85" s="421"/>
      <c r="F85" s="421"/>
      <c r="G85" s="421"/>
      <c r="H85" s="421"/>
      <c r="I85" s="421"/>
      <c r="J85" s="248"/>
      <c r="K85" s="248"/>
    </row>
    <row r="86" spans="1:11" ht="51" x14ac:dyDescent="0.2">
      <c r="A86" s="387" t="s">
        <v>116</v>
      </c>
      <c r="B86" s="387"/>
      <c r="C86" s="387"/>
      <c r="D86" s="387"/>
      <c r="E86" s="387"/>
      <c r="F86" s="387"/>
      <c r="G86" s="387"/>
      <c r="H86" s="221" t="s">
        <v>3</v>
      </c>
      <c r="I86" s="84" t="str">
        <f>I76</f>
        <v>VALOR (R$) MENSAL  1 Varredor/Gari</v>
      </c>
      <c r="J86" s="252"/>
      <c r="K86" s="252"/>
    </row>
    <row r="87" spans="1:11" x14ac:dyDescent="0.2">
      <c r="A87" s="221" t="s">
        <v>10</v>
      </c>
      <c r="B87" s="397" t="s">
        <v>117</v>
      </c>
      <c r="C87" s="397"/>
      <c r="D87" s="397"/>
      <c r="E87" s="397"/>
      <c r="F87" s="397"/>
      <c r="G87" s="397"/>
      <c r="H87" s="273">
        <v>0</v>
      </c>
      <c r="I87" s="55">
        <f>$I$30*H87</f>
        <v>0</v>
      </c>
      <c r="J87" s="258"/>
      <c r="K87" s="258"/>
    </row>
    <row r="88" spans="1:11" x14ac:dyDescent="0.2">
      <c r="A88" s="387" t="s">
        <v>22</v>
      </c>
      <c r="B88" s="387"/>
      <c r="C88" s="387"/>
      <c r="D88" s="387"/>
      <c r="E88" s="387"/>
      <c r="F88" s="387"/>
      <c r="G88" s="387"/>
      <c r="H88" s="7">
        <f>TRUNC(SUM(H87),4)</f>
        <v>0</v>
      </c>
      <c r="I88" s="54">
        <f>TRUNC(SUM(I87),2)</f>
        <v>0</v>
      </c>
      <c r="J88" s="261"/>
      <c r="K88" s="261"/>
    </row>
    <row r="89" spans="1:11" x14ac:dyDescent="0.2">
      <c r="A89" s="427"/>
      <c r="B89" s="428"/>
      <c r="C89" s="428"/>
      <c r="D89" s="428"/>
      <c r="E89" s="428"/>
      <c r="F89" s="428"/>
      <c r="G89" s="428"/>
      <c r="H89" s="428"/>
      <c r="I89" s="428"/>
      <c r="J89" s="248"/>
      <c r="K89" s="248"/>
    </row>
    <row r="90" spans="1:11" x14ac:dyDescent="0.2">
      <c r="A90" s="496" t="s">
        <v>118</v>
      </c>
      <c r="B90" s="497"/>
      <c r="C90" s="497"/>
      <c r="D90" s="497"/>
      <c r="E90" s="497"/>
      <c r="F90" s="497"/>
      <c r="G90" s="497"/>
      <c r="H90" s="497"/>
      <c r="I90" s="498"/>
      <c r="J90" s="243"/>
      <c r="K90" s="243"/>
    </row>
    <row r="91" spans="1:11" ht="51" x14ac:dyDescent="0.2">
      <c r="A91" s="387" t="s">
        <v>119</v>
      </c>
      <c r="B91" s="387"/>
      <c r="C91" s="387"/>
      <c r="D91" s="387"/>
      <c r="E91" s="387"/>
      <c r="F91" s="387"/>
      <c r="G91" s="387"/>
      <c r="H91" s="387"/>
      <c r="I91" s="84" t="str">
        <f>I86</f>
        <v>VALOR (R$) MENSAL  1 Varredor/Gari</v>
      </c>
      <c r="J91" s="252"/>
      <c r="K91" s="252"/>
    </row>
    <row r="92" spans="1:11" x14ac:dyDescent="0.2">
      <c r="A92" s="221" t="s">
        <v>26</v>
      </c>
      <c r="B92" s="405" t="s">
        <v>113</v>
      </c>
      <c r="C92" s="405"/>
      <c r="D92" s="405"/>
      <c r="E92" s="405"/>
      <c r="F92" s="405"/>
      <c r="G92" s="405"/>
      <c r="H92" s="405"/>
      <c r="I92" s="50">
        <f>I84</f>
        <v>171.42</v>
      </c>
      <c r="J92" s="272"/>
      <c r="K92" s="272"/>
    </row>
    <row r="93" spans="1:11" x14ac:dyDescent="0.2">
      <c r="A93" s="48" t="s">
        <v>27</v>
      </c>
      <c r="B93" s="405" t="s">
        <v>120</v>
      </c>
      <c r="C93" s="405"/>
      <c r="D93" s="405"/>
      <c r="E93" s="405"/>
      <c r="F93" s="405"/>
      <c r="G93" s="405"/>
      <c r="H93" s="405"/>
      <c r="I93" s="51">
        <f>I88</f>
        <v>0</v>
      </c>
      <c r="J93" s="272"/>
      <c r="K93" s="272"/>
    </row>
    <row r="94" spans="1:11" x14ac:dyDescent="0.2">
      <c r="A94" s="387" t="s">
        <v>121</v>
      </c>
      <c r="B94" s="387"/>
      <c r="C94" s="387"/>
      <c r="D94" s="387"/>
      <c r="E94" s="387"/>
      <c r="F94" s="387"/>
      <c r="G94" s="387"/>
      <c r="H94" s="387"/>
      <c r="I94" s="52">
        <f>TRUNC(SUM(I92:I93),2)</f>
        <v>171.42</v>
      </c>
      <c r="J94" s="261"/>
      <c r="K94" s="261"/>
    </row>
    <row r="95" spans="1:11" x14ac:dyDescent="0.2">
      <c r="A95" s="418"/>
      <c r="B95" s="419"/>
      <c r="C95" s="419"/>
      <c r="D95" s="419"/>
      <c r="E95" s="419"/>
      <c r="F95" s="419"/>
      <c r="G95" s="419"/>
      <c r="H95" s="419"/>
      <c r="I95" s="419"/>
      <c r="J95" s="248"/>
      <c r="K95" s="248"/>
    </row>
    <row r="96" spans="1:11" x14ac:dyDescent="0.2">
      <c r="A96" s="406" t="s">
        <v>122</v>
      </c>
      <c r="B96" s="407"/>
      <c r="C96" s="407"/>
      <c r="D96" s="407"/>
      <c r="E96" s="407"/>
      <c r="F96" s="407"/>
      <c r="G96" s="407"/>
      <c r="H96" s="407"/>
      <c r="I96" s="495"/>
      <c r="J96" s="225"/>
      <c r="K96" s="225"/>
    </row>
    <row r="97" spans="1:11" ht="51" x14ac:dyDescent="0.2">
      <c r="A97" s="221">
        <v>5</v>
      </c>
      <c r="B97" s="387" t="s">
        <v>19</v>
      </c>
      <c r="C97" s="387"/>
      <c r="D97" s="387"/>
      <c r="E97" s="387"/>
      <c r="F97" s="387"/>
      <c r="G97" s="387"/>
      <c r="H97" s="221"/>
      <c r="I97" s="84" t="str">
        <f>I91</f>
        <v>VALOR (R$) MENSAL  1 Varredor/Gari</v>
      </c>
      <c r="J97" s="252"/>
      <c r="K97" s="252"/>
    </row>
    <row r="98" spans="1:11" x14ac:dyDescent="0.2">
      <c r="A98" s="221" t="s">
        <v>10</v>
      </c>
      <c r="B98" s="412" t="s">
        <v>206</v>
      </c>
      <c r="C98" s="412"/>
      <c r="D98" s="412"/>
      <c r="E98" s="412"/>
      <c r="F98" s="412"/>
      <c r="G98" s="412"/>
      <c r="H98" s="92" t="s">
        <v>0</v>
      </c>
      <c r="I98" s="50">
        <f>E184</f>
        <v>84.916666666666657</v>
      </c>
      <c r="J98" s="272"/>
      <c r="K98" s="272"/>
    </row>
    <row r="99" spans="1:11" x14ac:dyDescent="0.2">
      <c r="A99" s="221" t="s">
        <v>11</v>
      </c>
      <c r="B99" s="412" t="s">
        <v>259</v>
      </c>
      <c r="C99" s="412"/>
      <c r="D99" s="412"/>
      <c r="E99" s="412"/>
      <c r="F99" s="412"/>
      <c r="G99" s="412"/>
      <c r="H99" s="92" t="s">
        <v>0</v>
      </c>
      <c r="I99" s="50">
        <v>10</v>
      </c>
      <c r="J99" s="272"/>
      <c r="K99" s="272"/>
    </row>
    <row r="100" spans="1:11" x14ac:dyDescent="0.2">
      <c r="A100" s="224" t="s">
        <v>12</v>
      </c>
      <c r="B100" s="412" t="s">
        <v>257</v>
      </c>
      <c r="C100" s="412"/>
      <c r="D100" s="412"/>
      <c r="E100" s="412"/>
      <c r="F100" s="412"/>
      <c r="G100" s="412"/>
      <c r="H100" s="92" t="s">
        <v>0</v>
      </c>
      <c r="I100" s="50">
        <v>0</v>
      </c>
      <c r="J100" s="272"/>
      <c r="K100" s="272"/>
    </row>
    <row r="101" spans="1:11" x14ac:dyDescent="0.2">
      <c r="A101" s="387" t="s">
        <v>123</v>
      </c>
      <c r="B101" s="387"/>
      <c r="C101" s="387"/>
      <c r="D101" s="387"/>
      <c r="E101" s="387"/>
      <c r="F101" s="387"/>
      <c r="G101" s="387"/>
      <c r="H101" s="7" t="s">
        <v>0</v>
      </c>
      <c r="I101" s="54">
        <f>TRUNC(SUM(I98:I100),2)</f>
        <v>94.91</v>
      </c>
      <c r="J101" s="261"/>
      <c r="K101" s="261"/>
    </row>
    <row r="102" spans="1:11" x14ac:dyDescent="0.2">
      <c r="A102" s="418"/>
      <c r="B102" s="419"/>
      <c r="C102" s="419"/>
      <c r="D102" s="419"/>
      <c r="E102" s="419"/>
      <c r="F102" s="419"/>
      <c r="G102" s="419"/>
      <c r="H102" s="419"/>
      <c r="I102" s="419"/>
      <c r="J102" s="248"/>
      <c r="K102" s="248"/>
    </row>
    <row r="103" spans="1:11" ht="27.75" customHeight="1" x14ac:dyDescent="0.2">
      <c r="A103" s="431" t="s">
        <v>353</v>
      </c>
      <c r="B103" s="431"/>
      <c r="C103" s="431"/>
      <c r="D103" s="431"/>
      <c r="E103" s="431"/>
      <c r="F103" s="431"/>
      <c r="G103" s="431"/>
      <c r="H103" s="431"/>
      <c r="I103" s="431"/>
      <c r="J103" s="248"/>
      <c r="K103" s="248"/>
    </row>
    <row r="104" spans="1:11" ht="25.5" x14ac:dyDescent="0.2">
      <c r="A104" s="221">
        <v>6</v>
      </c>
      <c r="B104" s="387" t="s">
        <v>135</v>
      </c>
      <c r="C104" s="387"/>
      <c r="D104" s="387"/>
      <c r="E104" s="387"/>
      <c r="F104" s="387"/>
      <c r="G104" s="387"/>
      <c r="H104" s="221"/>
      <c r="I104" s="84" t="s">
        <v>139</v>
      </c>
      <c r="J104" s="243"/>
      <c r="K104" s="248"/>
    </row>
    <row r="105" spans="1:11" ht="25.5" customHeight="1" x14ac:dyDescent="0.2">
      <c r="A105" s="221" t="s">
        <v>10</v>
      </c>
      <c r="B105" s="430" t="s">
        <v>351</v>
      </c>
      <c r="C105" s="430"/>
      <c r="D105" s="430"/>
      <c r="E105" s="430"/>
      <c r="F105" s="430"/>
      <c r="G105" s="430"/>
      <c r="H105" s="92" t="s">
        <v>0</v>
      </c>
      <c r="I105" s="78">
        <f>E200</f>
        <v>351.66666666666669</v>
      </c>
      <c r="J105" s="272"/>
      <c r="K105" s="248"/>
    </row>
    <row r="106" spans="1:11" x14ac:dyDescent="0.2">
      <c r="A106" s="355" t="s">
        <v>11</v>
      </c>
      <c r="B106" s="542" t="s">
        <v>359</v>
      </c>
      <c r="C106" s="543"/>
      <c r="D106" s="543"/>
      <c r="E106" s="543"/>
      <c r="F106" s="543"/>
      <c r="G106" s="544"/>
      <c r="H106" s="92" t="s">
        <v>0</v>
      </c>
      <c r="I106" s="78">
        <f>D244</f>
        <v>685.07594911111119</v>
      </c>
      <c r="J106" s="272"/>
      <c r="K106" s="248"/>
    </row>
    <row r="107" spans="1:11" x14ac:dyDescent="0.2">
      <c r="A107" s="224" t="s">
        <v>11</v>
      </c>
      <c r="B107" s="424" t="s">
        <v>4</v>
      </c>
      <c r="C107" s="425"/>
      <c r="D107" s="425"/>
      <c r="E107" s="425"/>
      <c r="F107" s="425"/>
      <c r="G107" s="426"/>
      <c r="H107" s="92" t="s">
        <v>0</v>
      </c>
      <c r="I107" s="78"/>
      <c r="J107" s="272"/>
      <c r="K107" s="248"/>
    </row>
    <row r="108" spans="1:11" x14ac:dyDescent="0.2">
      <c r="A108" s="387" t="s">
        <v>124</v>
      </c>
      <c r="B108" s="387"/>
      <c r="C108" s="387"/>
      <c r="D108" s="387"/>
      <c r="E108" s="387"/>
      <c r="F108" s="387"/>
      <c r="G108" s="387"/>
      <c r="H108" s="7" t="s">
        <v>0</v>
      </c>
      <c r="I108" s="91">
        <f>TRUNC(SUM(I105:I107),2)</f>
        <v>1036.74</v>
      </c>
      <c r="J108" s="261"/>
      <c r="K108" s="248"/>
    </row>
    <row r="109" spans="1:11" x14ac:dyDescent="0.2">
      <c r="A109" s="418"/>
      <c r="B109" s="419"/>
      <c r="C109" s="419"/>
      <c r="D109" s="419"/>
      <c r="E109" s="419"/>
      <c r="F109" s="419"/>
      <c r="G109" s="419"/>
      <c r="H109" s="419"/>
      <c r="I109" s="419"/>
      <c r="J109" s="248"/>
      <c r="K109" s="248"/>
    </row>
    <row r="110" spans="1:11" x14ac:dyDescent="0.2">
      <c r="A110" s="431" t="s">
        <v>136</v>
      </c>
      <c r="B110" s="431"/>
      <c r="C110" s="431"/>
      <c r="D110" s="431"/>
      <c r="E110" s="431"/>
      <c r="F110" s="431"/>
      <c r="G110" s="431"/>
      <c r="H110" s="431"/>
      <c r="I110" s="431"/>
      <c r="J110" s="248"/>
      <c r="K110" s="248"/>
    </row>
    <row r="111" spans="1:11" x14ac:dyDescent="0.2">
      <c r="A111" s="221">
        <v>7</v>
      </c>
      <c r="B111" s="387" t="s">
        <v>25</v>
      </c>
      <c r="C111" s="387"/>
      <c r="D111" s="387"/>
      <c r="E111" s="387"/>
      <c r="F111" s="387"/>
      <c r="G111" s="387"/>
      <c r="H111" s="221" t="s">
        <v>3</v>
      </c>
      <c r="I111" s="221" t="s">
        <v>1</v>
      </c>
      <c r="J111" s="243"/>
      <c r="K111" s="248"/>
    </row>
    <row r="112" spans="1:11" x14ac:dyDescent="0.2">
      <c r="A112" s="221" t="s">
        <v>10</v>
      </c>
      <c r="B112" s="405" t="s">
        <v>28</v>
      </c>
      <c r="C112" s="405"/>
      <c r="D112" s="405"/>
      <c r="E112" s="405"/>
      <c r="F112" s="405"/>
      <c r="G112" s="405"/>
      <c r="H112" s="56">
        <v>0.1</v>
      </c>
      <c r="I112" s="314">
        <f>TRUNC(H112*I140,2)</f>
        <v>730.2</v>
      </c>
      <c r="J112" s="316"/>
      <c r="K112" s="248"/>
    </row>
    <row r="113" spans="1:12" x14ac:dyDescent="0.2">
      <c r="A113" s="48" t="s">
        <v>11</v>
      </c>
      <c r="B113" s="405" t="s">
        <v>5</v>
      </c>
      <c r="C113" s="405"/>
      <c r="D113" s="405"/>
      <c r="E113" s="405"/>
      <c r="F113" s="405"/>
      <c r="G113" s="405"/>
      <c r="H113" s="56">
        <v>0.08</v>
      </c>
      <c r="I113" s="314">
        <f>TRUNC(H113*(I112+I140),2)</f>
        <v>642.58000000000004</v>
      </c>
      <c r="J113" s="316"/>
      <c r="K113" s="248"/>
    </row>
    <row r="114" spans="1:12" x14ac:dyDescent="0.2">
      <c r="A114" s="221" t="s">
        <v>12</v>
      </c>
      <c r="B114" s="365" t="s">
        <v>59</v>
      </c>
      <c r="C114" s="365"/>
      <c r="D114" s="365"/>
      <c r="E114" s="365"/>
      <c r="F114" s="365"/>
      <c r="G114" s="365"/>
      <c r="H114" s="2"/>
      <c r="I114" s="80"/>
      <c r="J114" s="317"/>
      <c r="K114" s="248"/>
    </row>
    <row r="115" spans="1:12" x14ac:dyDescent="0.2">
      <c r="A115" s="48" t="s">
        <v>60</v>
      </c>
      <c r="B115" s="405" t="s">
        <v>362</v>
      </c>
      <c r="C115" s="405"/>
      <c r="D115" s="405"/>
      <c r="E115" s="405"/>
      <c r="F115" s="405"/>
      <c r="G115" s="405"/>
      <c r="H115" s="33">
        <v>9.2499999999999999E-2</v>
      </c>
      <c r="I115" s="315">
        <f>TRUNC(H115*I125,2)</f>
        <v>935.76</v>
      </c>
      <c r="J115" s="316"/>
      <c r="K115" s="248"/>
    </row>
    <row r="116" spans="1:12" x14ac:dyDescent="0.2">
      <c r="A116" s="48" t="s">
        <v>61</v>
      </c>
      <c r="B116" s="405" t="s">
        <v>150</v>
      </c>
      <c r="C116" s="405"/>
      <c r="D116" s="405"/>
      <c r="E116" s="405"/>
      <c r="F116" s="405"/>
      <c r="G116" s="405"/>
      <c r="H116" s="32">
        <v>0</v>
      </c>
      <c r="I116" s="315">
        <f>TRUNC(H116*I125,2)</f>
        <v>0</v>
      </c>
      <c r="J116" s="316"/>
      <c r="K116" s="248"/>
    </row>
    <row r="117" spans="1:12" x14ac:dyDescent="0.2">
      <c r="A117" s="48" t="s">
        <v>62</v>
      </c>
      <c r="B117" s="405" t="s">
        <v>361</v>
      </c>
      <c r="C117" s="405"/>
      <c r="D117" s="405"/>
      <c r="E117" s="405"/>
      <c r="F117" s="405"/>
      <c r="G117" s="405"/>
      <c r="H117" s="31">
        <v>0.05</v>
      </c>
      <c r="I117" s="315">
        <f>TRUNC(H117*I125,2)</f>
        <v>505.82</v>
      </c>
      <c r="J117" s="316"/>
      <c r="K117" s="248"/>
      <c r="L117" s="34"/>
    </row>
    <row r="118" spans="1:12" x14ac:dyDescent="0.2">
      <c r="A118" s="387" t="s">
        <v>137</v>
      </c>
      <c r="B118" s="387"/>
      <c r="C118" s="387"/>
      <c r="D118" s="387"/>
      <c r="E118" s="387"/>
      <c r="F118" s="387"/>
      <c r="G118" s="387"/>
      <c r="H118" s="33">
        <f>SUM(H112:H117)</f>
        <v>0.32249999999999995</v>
      </c>
      <c r="I118" s="77">
        <f>TRUNC(SUM(I112:I117),2)</f>
        <v>2814.36</v>
      </c>
      <c r="J118" s="261"/>
      <c r="K118" s="248"/>
    </row>
    <row r="119" spans="1:12" x14ac:dyDescent="0.2">
      <c r="A119" s="238"/>
      <c r="B119" s="502"/>
      <c r="C119" s="502"/>
      <c r="D119" s="502"/>
      <c r="E119" s="502"/>
      <c r="F119" s="502"/>
      <c r="G119" s="502"/>
      <c r="H119" s="502"/>
      <c r="I119" s="535"/>
      <c r="J119" s="248"/>
      <c r="K119" s="248"/>
    </row>
    <row r="120" spans="1:12" x14ac:dyDescent="0.2">
      <c r="A120" s="38" t="s">
        <v>63</v>
      </c>
      <c r="B120" s="433" t="s">
        <v>64</v>
      </c>
      <c r="C120" s="433"/>
      <c r="D120" s="433"/>
      <c r="E120" s="433"/>
      <c r="F120" s="433"/>
      <c r="G120" s="433"/>
      <c r="H120" s="39">
        <f>TRUNC(H115+H116+H117,4)</f>
        <v>0.14249999999999999</v>
      </c>
      <c r="I120" s="40"/>
      <c r="J120" s="248"/>
      <c r="K120" s="248"/>
    </row>
    <row r="121" spans="1:12" x14ac:dyDescent="0.2">
      <c r="A121" s="41"/>
      <c r="B121" s="434">
        <v>100</v>
      </c>
      <c r="C121" s="435"/>
      <c r="D121" s="435"/>
      <c r="E121" s="435"/>
      <c r="F121" s="435"/>
      <c r="G121" s="435"/>
      <c r="H121" s="42"/>
      <c r="I121" s="43"/>
      <c r="J121" s="248"/>
      <c r="K121" s="248"/>
    </row>
    <row r="122" spans="1:12" x14ac:dyDescent="0.2">
      <c r="A122" s="44"/>
      <c r="B122" s="222"/>
      <c r="C122" s="222"/>
      <c r="D122" s="222"/>
      <c r="E122" s="222"/>
      <c r="F122" s="222"/>
      <c r="G122" s="222"/>
      <c r="H122" s="42"/>
      <c r="I122" s="43"/>
      <c r="J122" s="248"/>
      <c r="K122" s="248"/>
    </row>
    <row r="123" spans="1:12" x14ac:dyDescent="0.2">
      <c r="A123" s="41" t="s">
        <v>65</v>
      </c>
      <c r="B123" s="435" t="s">
        <v>125</v>
      </c>
      <c r="C123" s="435"/>
      <c r="D123" s="435"/>
      <c r="E123" s="435"/>
      <c r="F123" s="435"/>
      <c r="G123" s="435"/>
      <c r="H123" s="42"/>
      <c r="I123" s="43">
        <f>TRUNC(I140+I112+I113,2)</f>
        <v>8674.84</v>
      </c>
      <c r="J123" s="248"/>
      <c r="K123" s="248"/>
    </row>
    <row r="124" spans="1:12" x14ac:dyDescent="0.2">
      <c r="A124" s="41"/>
      <c r="B124" s="222"/>
      <c r="C124" s="222"/>
      <c r="D124" s="222"/>
      <c r="E124" s="222"/>
      <c r="F124" s="222"/>
      <c r="G124" s="222"/>
      <c r="H124" s="42"/>
      <c r="I124" s="43"/>
      <c r="J124" s="248"/>
      <c r="K124" s="248"/>
    </row>
    <row r="125" spans="1:12" x14ac:dyDescent="0.2">
      <c r="A125" s="41" t="s">
        <v>66</v>
      </c>
      <c r="B125" s="435" t="s">
        <v>67</v>
      </c>
      <c r="C125" s="435"/>
      <c r="D125" s="435"/>
      <c r="E125" s="435"/>
      <c r="F125" s="435"/>
      <c r="G125" s="435"/>
      <c r="H125" s="42"/>
      <c r="I125" s="43">
        <f>I123/(1-H120)</f>
        <v>10116.431486880467</v>
      </c>
      <c r="J125" s="248"/>
      <c r="K125" s="248"/>
      <c r="L125" s="72"/>
    </row>
    <row r="126" spans="1:12" x14ac:dyDescent="0.2">
      <c r="A126" s="41"/>
      <c r="B126" s="222"/>
      <c r="C126" s="222"/>
      <c r="D126" s="222"/>
      <c r="E126" s="222"/>
      <c r="F126" s="222"/>
      <c r="G126" s="222"/>
      <c r="H126" s="42"/>
      <c r="I126" s="43"/>
      <c r="J126" s="248"/>
      <c r="K126" s="248"/>
    </row>
    <row r="127" spans="1:12" x14ac:dyDescent="0.2">
      <c r="A127" s="45"/>
      <c r="B127" s="436" t="s">
        <v>68</v>
      </c>
      <c r="C127" s="436"/>
      <c r="D127" s="436"/>
      <c r="E127" s="436"/>
      <c r="F127" s="436"/>
      <c r="G127" s="436"/>
      <c r="H127" s="46"/>
      <c r="I127" s="47">
        <f>TRUNC(I125-I123,2)</f>
        <v>1441.59</v>
      </c>
      <c r="J127" s="248"/>
      <c r="K127" s="248"/>
    </row>
    <row r="128" spans="1:12" x14ac:dyDescent="0.2">
      <c r="A128" s="238"/>
      <c r="B128" s="238"/>
      <c r="C128" s="238"/>
      <c r="D128" s="238"/>
      <c r="E128" s="238"/>
      <c r="F128" s="238"/>
      <c r="G128" s="238"/>
      <c r="H128" s="238"/>
      <c r="I128" s="10"/>
      <c r="J128" s="248"/>
      <c r="K128" s="248"/>
    </row>
    <row r="129" spans="1:11" x14ac:dyDescent="0.2">
      <c r="A129" s="229" t="s">
        <v>127</v>
      </c>
      <c r="B129" s="230"/>
      <c r="C129" s="230"/>
      <c r="D129" s="230"/>
      <c r="E129" s="230"/>
      <c r="F129" s="230"/>
      <c r="G129" s="230"/>
      <c r="H129" s="230"/>
      <c r="I129" s="320"/>
      <c r="J129" s="243"/>
      <c r="K129" s="243"/>
    </row>
    <row r="130" spans="1:11" ht="51" x14ac:dyDescent="0.2">
      <c r="A130" s="387" t="s">
        <v>29</v>
      </c>
      <c r="B130" s="387"/>
      <c r="C130" s="387"/>
      <c r="D130" s="387"/>
      <c r="E130" s="387"/>
      <c r="F130" s="387"/>
      <c r="G130" s="387"/>
      <c r="H130" s="387"/>
      <c r="I130" s="84" t="str">
        <f>I22</f>
        <v>VALOR (R$) MENSAL  1 Varredor/Gari</v>
      </c>
      <c r="J130" s="252"/>
      <c r="K130" s="252"/>
    </row>
    <row r="131" spans="1:11" x14ac:dyDescent="0.2">
      <c r="A131" s="235" t="s">
        <v>10</v>
      </c>
      <c r="B131" s="491" t="str">
        <f>A21</f>
        <v>MÓDULO 1 - COMPOSIÇÃO DA REMUNERAÇÃO</v>
      </c>
      <c r="C131" s="491"/>
      <c r="D131" s="491"/>
      <c r="E131" s="491"/>
      <c r="F131" s="491"/>
      <c r="G131" s="491"/>
      <c r="H131" s="491"/>
      <c r="I131" s="314">
        <f>I30</f>
        <v>1552.8</v>
      </c>
      <c r="J131" s="286"/>
      <c r="K131" s="286"/>
    </row>
    <row r="132" spans="1:11" x14ac:dyDescent="0.2">
      <c r="A132" s="287" t="s">
        <v>11</v>
      </c>
      <c r="B132" s="491" t="str">
        <f>A32</f>
        <v>MÓDULO 2 – ENCARGOS E BENEFÍCIOS ANUAIS, MENSAIS E DIÁRIOS</v>
      </c>
      <c r="C132" s="491"/>
      <c r="D132" s="491"/>
      <c r="E132" s="491"/>
      <c r="F132" s="491"/>
      <c r="G132" s="491"/>
      <c r="H132" s="491"/>
      <c r="I132" s="315">
        <f>I63</f>
        <v>1206.24</v>
      </c>
      <c r="J132" s="286"/>
      <c r="K132" s="286"/>
    </row>
    <row r="133" spans="1:11" x14ac:dyDescent="0.2">
      <c r="A133" s="287" t="s">
        <v>12</v>
      </c>
      <c r="B133" s="491" t="str">
        <f>A65</f>
        <v>MÓDULO 3 – PROVISÃO PARA RESCISÃO</v>
      </c>
      <c r="C133" s="491"/>
      <c r="D133" s="491"/>
      <c r="E133" s="491"/>
      <c r="F133" s="491"/>
      <c r="G133" s="491"/>
      <c r="H133" s="491"/>
      <c r="I133" s="315">
        <f>I73</f>
        <v>107.29</v>
      </c>
      <c r="J133" s="286"/>
      <c r="K133" s="286"/>
    </row>
    <row r="134" spans="1:11" x14ac:dyDescent="0.2">
      <c r="A134" s="227" t="s">
        <v>13</v>
      </c>
      <c r="B134" s="491" t="str">
        <f>A75</f>
        <v>MÓDULO 4 – CUSTO DE REPOSIÇÃO DO PROFISSIONAL AUSENTE</v>
      </c>
      <c r="C134" s="491"/>
      <c r="D134" s="491"/>
      <c r="E134" s="491"/>
      <c r="F134" s="491"/>
      <c r="G134" s="491"/>
      <c r="H134" s="491"/>
      <c r="I134" s="315">
        <f>I94</f>
        <v>171.42</v>
      </c>
      <c r="J134" s="286"/>
      <c r="K134" s="286"/>
    </row>
    <row r="135" spans="1:11" x14ac:dyDescent="0.2">
      <c r="A135" s="58" t="s">
        <v>14</v>
      </c>
      <c r="B135" s="491" t="str">
        <f>A96</f>
        <v>MÓDULO 5 – INSUMOS DIVERSOS</v>
      </c>
      <c r="C135" s="491"/>
      <c r="D135" s="491"/>
      <c r="E135" s="491"/>
      <c r="F135" s="491"/>
      <c r="G135" s="491"/>
      <c r="H135" s="491"/>
      <c r="I135" s="315">
        <f>I101</f>
        <v>94.91</v>
      </c>
      <c r="J135" s="286"/>
      <c r="K135" s="286"/>
    </row>
    <row r="136" spans="1:11" x14ac:dyDescent="0.2">
      <c r="A136" s="48"/>
      <c r="B136" s="387" t="s">
        <v>138</v>
      </c>
      <c r="C136" s="387"/>
      <c r="D136" s="387"/>
      <c r="E136" s="387"/>
      <c r="F136" s="387"/>
      <c r="G136" s="387"/>
      <c r="H136" s="387"/>
      <c r="I136" s="77">
        <f>TRUNC(SUM(I131:I135),2)</f>
        <v>3132.66</v>
      </c>
      <c r="J136" s="269"/>
      <c r="K136" s="269"/>
    </row>
    <row r="137" spans="1:11" x14ac:dyDescent="0.2">
      <c r="A137" s="48"/>
      <c r="B137" s="422" t="s">
        <v>130</v>
      </c>
      <c r="C137" s="423"/>
      <c r="D137" s="423"/>
      <c r="E137" s="423"/>
      <c r="F137" s="423"/>
      <c r="G137" s="423"/>
      <c r="H137" s="445"/>
      <c r="I137" s="77">
        <v>2</v>
      </c>
      <c r="J137" s="269"/>
      <c r="K137" s="269"/>
    </row>
    <row r="138" spans="1:11" x14ac:dyDescent="0.2">
      <c r="A138" s="48"/>
      <c r="B138" s="422" t="s">
        <v>132</v>
      </c>
      <c r="C138" s="423"/>
      <c r="D138" s="423"/>
      <c r="E138" s="423"/>
      <c r="F138" s="423"/>
      <c r="G138" s="423"/>
      <c r="H138" s="445"/>
      <c r="I138" s="321">
        <f>I136*I137</f>
        <v>6265.32</v>
      </c>
      <c r="J138" s="290"/>
      <c r="K138" s="290"/>
    </row>
    <row r="139" spans="1:11" x14ac:dyDescent="0.2">
      <c r="A139" s="58" t="s">
        <v>15</v>
      </c>
      <c r="B139" s="440" t="str">
        <f>A103</f>
        <v>MÓDULO 6 –  FERRAMENTAS e EQUIPAMENTOS</v>
      </c>
      <c r="C139" s="503"/>
      <c r="D139" s="503"/>
      <c r="E139" s="503"/>
      <c r="F139" s="503"/>
      <c r="G139" s="503"/>
      <c r="H139" s="504"/>
      <c r="I139" s="321">
        <f>I108</f>
        <v>1036.74</v>
      </c>
      <c r="J139" s="290"/>
      <c r="K139" s="290"/>
    </row>
    <row r="140" spans="1:11" x14ac:dyDescent="0.2">
      <c r="A140" s="58"/>
      <c r="B140" s="440" t="s">
        <v>311</v>
      </c>
      <c r="C140" s="503"/>
      <c r="D140" s="503"/>
      <c r="E140" s="503"/>
      <c r="F140" s="503"/>
      <c r="G140" s="503"/>
      <c r="H140" s="504"/>
      <c r="I140" s="321">
        <f>I138+I139</f>
        <v>7302.0599999999995</v>
      </c>
      <c r="J140" s="290"/>
      <c r="K140" s="290"/>
    </row>
    <row r="141" spans="1:11" x14ac:dyDescent="0.2">
      <c r="A141" s="227" t="s">
        <v>16</v>
      </c>
      <c r="B141" s="513" t="str">
        <f>A110</f>
        <v>MÓDULO 7 – CUSTOS INDIRETOS, TRIBUTOS E LUCRO</v>
      </c>
      <c r="C141" s="503"/>
      <c r="D141" s="503"/>
      <c r="E141" s="503"/>
      <c r="F141" s="503"/>
      <c r="G141" s="503"/>
      <c r="H141" s="504"/>
      <c r="I141" s="321">
        <f>I118</f>
        <v>2814.36</v>
      </c>
      <c r="J141" s="290"/>
      <c r="K141" s="290"/>
    </row>
    <row r="142" spans="1:11" x14ac:dyDescent="0.2">
      <c r="A142" s="444" t="s">
        <v>325</v>
      </c>
      <c r="B142" s="444"/>
      <c r="C142" s="444"/>
      <c r="D142" s="444"/>
      <c r="E142" s="444"/>
      <c r="F142" s="444"/>
      <c r="G142" s="444"/>
      <c r="H142" s="444"/>
      <c r="I142" s="322">
        <f>TRUNC(SUM(I140+I141),2)</f>
        <v>10116.42</v>
      </c>
      <c r="J142" s="290"/>
      <c r="K142" s="290"/>
    </row>
    <row r="143" spans="1:11" hidden="1" x14ac:dyDescent="0.2">
      <c r="A143" s="387" t="s">
        <v>141</v>
      </c>
      <c r="B143" s="387"/>
      <c r="C143" s="387"/>
      <c r="D143" s="387"/>
      <c r="E143" s="387"/>
      <c r="F143" s="387"/>
      <c r="G143" s="387"/>
      <c r="H143" s="387"/>
      <c r="I143" s="219">
        <f>I142*12</f>
        <v>121397.04000000001</v>
      </c>
      <c r="J143" s="318"/>
      <c r="K143" s="319"/>
    </row>
    <row r="144" spans="1:11" ht="40.5" hidden="1" customHeight="1" x14ac:dyDescent="0.2">
      <c r="I144" s="34"/>
      <c r="J144" s="231"/>
      <c r="K144" s="231"/>
    </row>
    <row r="145" spans="1:11" hidden="1" x14ac:dyDescent="0.2">
      <c r="A145" s="238"/>
      <c r="B145" s="518" t="s">
        <v>31</v>
      </c>
      <c r="C145" s="518"/>
      <c r="D145" s="518"/>
      <c r="E145" s="518"/>
      <c r="F145" s="518"/>
      <c r="G145" s="518"/>
      <c r="H145" s="228"/>
      <c r="I145" s="228"/>
      <c r="J145" s="231"/>
      <c r="K145" s="231"/>
    </row>
    <row r="146" spans="1:11" ht="26.25" hidden="1" thickBot="1" x14ac:dyDescent="0.25">
      <c r="A146" s="438" t="s">
        <v>33</v>
      </c>
      <c r="B146" s="439"/>
      <c r="C146" s="438" t="s">
        <v>34</v>
      </c>
      <c r="D146" s="439"/>
      <c r="E146" s="438" t="s">
        <v>36</v>
      </c>
      <c r="F146" s="439"/>
      <c r="G146" s="25" t="s">
        <v>35</v>
      </c>
      <c r="H146" s="26" t="s">
        <v>32</v>
      </c>
      <c r="I146" s="11" t="s">
        <v>1</v>
      </c>
      <c r="J146" s="231"/>
      <c r="K146" s="231"/>
    </row>
    <row r="147" spans="1:11" hidden="1" x14ac:dyDescent="0.2">
      <c r="A147" s="506" t="s">
        <v>37</v>
      </c>
      <c r="B147" s="507"/>
      <c r="C147" s="508" t="s">
        <v>41</v>
      </c>
      <c r="D147" s="509"/>
      <c r="E147" s="510"/>
      <c r="F147" s="511"/>
      <c r="G147" s="294" t="s">
        <v>41</v>
      </c>
      <c r="H147" s="295"/>
      <c r="I147" s="296">
        <v>0</v>
      </c>
      <c r="J147" s="231"/>
      <c r="K147" s="231"/>
    </row>
    <row r="148" spans="1:11" hidden="1" x14ac:dyDescent="0.2">
      <c r="A148" s="512" t="s">
        <v>38</v>
      </c>
      <c r="B148" s="513"/>
      <c r="C148" s="514" t="s">
        <v>41</v>
      </c>
      <c r="D148" s="515"/>
      <c r="E148" s="516"/>
      <c r="F148" s="517"/>
      <c r="G148" s="241" t="s">
        <v>41</v>
      </c>
      <c r="H148" s="297"/>
      <c r="I148" s="298">
        <v>0</v>
      </c>
      <c r="J148" s="231"/>
      <c r="K148" s="231"/>
    </row>
    <row r="149" spans="1:11" hidden="1" x14ac:dyDescent="0.2">
      <c r="A149" s="512" t="s">
        <v>39</v>
      </c>
      <c r="B149" s="513"/>
      <c r="C149" s="514" t="s">
        <v>41</v>
      </c>
      <c r="D149" s="515"/>
      <c r="E149" s="516"/>
      <c r="F149" s="517"/>
      <c r="G149" s="241" t="s">
        <v>41</v>
      </c>
      <c r="H149" s="297"/>
      <c r="I149" s="298">
        <v>0</v>
      </c>
      <c r="J149" s="231"/>
      <c r="K149" s="231"/>
    </row>
    <row r="150" spans="1:11" hidden="1" x14ac:dyDescent="0.2">
      <c r="A150" s="512" t="s">
        <v>40</v>
      </c>
      <c r="B150" s="513"/>
      <c r="C150" s="514" t="s">
        <v>41</v>
      </c>
      <c r="D150" s="515"/>
      <c r="E150" s="516"/>
      <c r="F150" s="517"/>
      <c r="G150" s="241" t="s">
        <v>41</v>
      </c>
      <c r="H150" s="297"/>
      <c r="I150" s="298">
        <v>0</v>
      </c>
      <c r="J150" s="231"/>
      <c r="K150" s="231"/>
    </row>
    <row r="151" spans="1:11" hidden="1" x14ac:dyDescent="0.2">
      <c r="A151" s="386"/>
      <c r="B151" s="422"/>
      <c r="C151" s="516"/>
      <c r="D151" s="517"/>
      <c r="E151" s="516"/>
      <c r="F151" s="517"/>
      <c r="G151" s="16"/>
      <c r="H151" s="23"/>
      <c r="I151" s="298"/>
      <c r="J151" s="231"/>
      <c r="K151" s="231"/>
    </row>
    <row r="152" spans="1:11" ht="13.5" hidden="1" thickBot="1" x14ac:dyDescent="0.25">
      <c r="A152" s="487"/>
      <c r="B152" s="488"/>
      <c r="C152" s="519"/>
      <c r="D152" s="520"/>
      <c r="E152" s="519"/>
      <c r="F152" s="520"/>
      <c r="G152" s="299"/>
      <c r="H152" s="300"/>
      <c r="I152" s="301"/>
      <c r="J152" s="231"/>
      <c r="K152" s="231"/>
    </row>
    <row r="153" spans="1:11" ht="13.5" hidden="1" thickBot="1" x14ac:dyDescent="0.25">
      <c r="A153" s="472" t="s">
        <v>42</v>
      </c>
      <c r="B153" s="473"/>
      <c r="C153" s="473"/>
      <c r="D153" s="473"/>
      <c r="E153" s="473"/>
      <c r="F153" s="473"/>
      <c r="G153" s="473"/>
      <c r="H153" s="474"/>
      <c r="I153" s="9">
        <f>SUM(I151:I152)</f>
        <v>0</v>
      </c>
      <c r="J153" s="231"/>
      <c r="K153" s="231"/>
    </row>
    <row r="154" spans="1:11" hidden="1" x14ac:dyDescent="0.2">
      <c r="J154" s="231"/>
      <c r="K154" s="231"/>
    </row>
    <row r="155" spans="1:11" hidden="1" x14ac:dyDescent="0.2">
      <c r="A155" s="238" t="s">
        <v>43</v>
      </c>
      <c r="B155" s="518" t="s">
        <v>44</v>
      </c>
      <c r="C155" s="518"/>
      <c r="D155" s="518"/>
      <c r="E155" s="518"/>
      <c r="F155" s="518"/>
      <c r="G155" s="518"/>
      <c r="H155" s="228"/>
      <c r="I155" s="228"/>
      <c r="J155" s="231"/>
      <c r="K155" s="231"/>
    </row>
    <row r="156" spans="1:11" ht="13.5" hidden="1" thickBot="1" x14ac:dyDescent="0.25">
      <c r="A156" s="475" t="s">
        <v>45</v>
      </c>
      <c r="B156" s="476"/>
      <c r="C156" s="476"/>
      <c r="D156" s="476"/>
      <c r="E156" s="476"/>
      <c r="F156" s="476"/>
      <c r="G156" s="476"/>
      <c r="H156" s="476"/>
      <c r="I156" s="477"/>
      <c r="J156" s="231"/>
      <c r="K156" s="231"/>
    </row>
    <row r="157" spans="1:11" ht="13.5" hidden="1" thickBot="1" x14ac:dyDescent="0.25">
      <c r="A157" s="302"/>
      <c r="B157" s="478" t="s">
        <v>46</v>
      </c>
      <c r="C157" s="479"/>
      <c r="D157" s="479"/>
      <c r="E157" s="479"/>
      <c r="F157" s="479"/>
      <c r="G157" s="479"/>
      <c r="H157" s="480"/>
      <c r="I157" s="11" t="s">
        <v>1</v>
      </c>
      <c r="J157" s="231"/>
      <c r="K157" s="231"/>
    </row>
    <row r="158" spans="1:11" hidden="1" x14ac:dyDescent="0.2">
      <c r="A158" s="303" t="s">
        <v>10</v>
      </c>
      <c r="B158" s="527" t="s">
        <v>47</v>
      </c>
      <c r="C158" s="528"/>
      <c r="D158" s="528"/>
      <c r="E158" s="528"/>
      <c r="F158" s="528"/>
      <c r="G158" s="528"/>
      <c r="H158" s="529"/>
      <c r="I158" s="304">
        <f>I115</f>
        <v>935.76</v>
      </c>
      <c r="J158" s="231"/>
      <c r="K158" s="231"/>
    </row>
    <row r="159" spans="1:11" hidden="1" x14ac:dyDescent="0.2">
      <c r="A159" s="305" t="s">
        <v>11</v>
      </c>
      <c r="B159" s="530" t="s">
        <v>48</v>
      </c>
      <c r="C159" s="531"/>
      <c r="D159" s="531"/>
      <c r="E159" s="531"/>
      <c r="F159" s="531"/>
      <c r="G159" s="531"/>
      <c r="H159" s="532"/>
      <c r="I159" s="306" t="e">
        <f>#REF!</f>
        <v>#REF!</v>
      </c>
      <c r="J159" s="231"/>
      <c r="K159" s="231"/>
    </row>
    <row r="160" spans="1:11" ht="13.5" hidden="1" thickBot="1" x14ac:dyDescent="0.25">
      <c r="A160" s="305" t="s">
        <v>12</v>
      </c>
      <c r="B160" s="521" t="s">
        <v>49</v>
      </c>
      <c r="C160" s="522"/>
      <c r="D160" s="522"/>
      <c r="E160" s="522"/>
      <c r="F160" s="522"/>
      <c r="G160" s="522"/>
      <c r="H160" s="523"/>
      <c r="I160" s="306">
        <f>I118</f>
        <v>2814.36</v>
      </c>
      <c r="J160" s="231"/>
      <c r="K160" s="231"/>
    </row>
    <row r="161" spans="1:11" ht="13.5" hidden="1" thickBot="1" x14ac:dyDescent="0.25">
      <c r="A161" s="524" t="s">
        <v>24</v>
      </c>
      <c r="B161" s="525"/>
      <c r="C161" s="525"/>
      <c r="D161" s="525"/>
      <c r="E161" s="525"/>
      <c r="F161" s="525"/>
      <c r="G161" s="525"/>
      <c r="H161" s="526"/>
      <c r="I161" s="9" t="e">
        <f>SUM(I158:I160)</f>
        <v>#REF!</v>
      </c>
      <c r="J161" s="231"/>
      <c r="K161" s="231"/>
    </row>
    <row r="162" spans="1:11" hidden="1" x14ac:dyDescent="0.2">
      <c r="A162" s="307" t="s">
        <v>21</v>
      </c>
      <c r="B162" t="s">
        <v>50</v>
      </c>
      <c r="J162" s="231"/>
      <c r="K162" s="231"/>
    </row>
    <row r="163" spans="1:11" x14ac:dyDescent="0.2">
      <c r="J163" s="231"/>
      <c r="K163" s="231"/>
    </row>
    <row r="165" spans="1:11" s="214" customFormat="1" x14ac:dyDescent="0.2">
      <c r="A165" s="213"/>
      <c r="B165" s="213"/>
      <c r="J165" s="215"/>
      <c r="K165" s="215"/>
    </row>
    <row r="166" spans="1:11" s="214" customFormat="1" ht="38.25" x14ac:dyDescent="0.2">
      <c r="A166" s="216" t="s">
        <v>146</v>
      </c>
      <c r="B166" s="217" t="s">
        <v>266</v>
      </c>
      <c r="C166" s="217" t="s">
        <v>147</v>
      </c>
      <c r="D166" s="533" t="s">
        <v>148</v>
      </c>
      <c r="E166" s="533"/>
      <c r="F166" s="533"/>
      <c r="G166" s="217" t="s">
        <v>308</v>
      </c>
      <c r="H166" s="332" t="s">
        <v>267</v>
      </c>
      <c r="I166" s="331" t="s">
        <v>275</v>
      </c>
    </row>
    <row r="167" spans="1:11" ht="29.25" customHeight="1" x14ac:dyDescent="0.2">
      <c r="A167" s="199">
        <v>1</v>
      </c>
      <c r="B167" s="308">
        <v>133529</v>
      </c>
      <c r="C167" s="354" t="s">
        <v>309</v>
      </c>
      <c r="D167" s="468" t="s">
        <v>310</v>
      </c>
      <c r="E167" s="468"/>
      <c r="F167" s="468"/>
      <c r="G167" s="333">
        <f>ROUND(I142/B167,4)</f>
        <v>7.5800000000000006E-2</v>
      </c>
      <c r="H167" s="200">
        <f>B167*G167</f>
        <v>10121.4982</v>
      </c>
      <c r="I167" s="200">
        <f>H167*12</f>
        <v>121457.97839999999</v>
      </c>
    </row>
    <row r="168" spans="1:11" x14ac:dyDescent="0.2">
      <c r="A168" s="103"/>
      <c r="B168" s="103"/>
      <c r="C168" s="103"/>
      <c r="D168" s="226"/>
      <c r="E168" s="226"/>
      <c r="F168" s="226"/>
      <c r="G168" s="226"/>
      <c r="H168" s="226"/>
      <c r="I168" s="103"/>
      <c r="J168" s="73"/>
      <c r="K168" s="73"/>
    </row>
    <row r="169" spans="1:11" x14ac:dyDescent="0.2">
      <c r="F169" s="104"/>
      <c r="K169"/>
    </row>
    <row r="170" spans="1:11" x14ac:dyDescent="0.2">
      <c r="K170"/>
    </row>
    <row r="171" spans="1:11" ht="13.5" thickBot="1" x14ac:dyDescent="0.25">
      <c r="A171" s="103"/>
      <c r="B171" s="103"/>
      <c r="C171" s="103"/>
      <c r="D171" s="103"/>
      <c r="E171" s="103"/>
      <c r="F171" s="103"/>
      <c r="K171"/>
    </row>
    <row r="172" spans="1:11" x14ac:dyDescent="0.2">
      <c r="A172" s="145"/>
      <c r="B172" s="141"/>
      <c r="C172" s="141"/>
      <c r="D172" s="141"/>
      <c r="E172" s="141"/>
      <c r="F172" s="141"/>
      <c r="G172" s="142"/>
      <c r="K172"/>
    </row>
    <row r="173" spans="1:11" ht="15" x14ac:dyDescent="0.2">
      <c r="A173" s="146" t="s">
        <v>190</v>
      </c>
      <c r="B173" s="132"/>
      <c r="C173" s="132"/>
      <c r="D173" s="136"/>
      <c r="E173" s="136"/>
      <c r="F173" s="147"/>
      <c r="G173" s="106"/>
      <c r="K173"/>
    </row>
    <row r="174" spans="1:11" x14ac:dyDescent="0.2">
      <c r="A174" s="148"/>
      <c r="B174" s="132"/>
      <c r="C174" s="132"/>
      <c r="D174" s="136"/>
      <c r="E174" s="136"/>
      <c r="F174" s="136"/>
      <c r="G174" s="106"/>
      <c r="K174"/>
    </row>
    <row r="175" spans="1:11" ht="15.75" thickBot="1" x14ac:dyDescent="0.25">
      <c r="A175" s="146" t="s">
        <v>354</v>
      </c>
      <c r="B175" s="132"/>
      <c r="C175" s="132"/>
      <c r="D175" s="136"/>
      <c r="E175" s="136"/>
      <c r="F175" s="136"/>
      <c r="G175" s="106"/>
      <c r="K175"/>
    </row>
    <row r="176" spans="1:11" ht="24.75" thickBot="1" x14ac:dyDescent="0.25">
      <c r="A176" s="118" t="s">
        <v>154</v>
      </c>
      <c r="B176" s="119" t="s">
        <v>155</v>
      </c>
      <c r="C176" s="119" t="s">
        <v>133</v>
      </c>
      <c r="D176" s="120" t="s">
        <v>156</v>
      </c>
      <c r="E176" s="120" t="s">
        <v>307</v>
      </c>
      <c r="F176" s="103"/>
      <c r="G176" s="106"/>
      <c r="I176" s="231"/>
      <c r="J176" s="348"/>
      <c r="K176"/>
    </row>
    <row r="177" spans="1:11" x14ac:dyDescent="0.2">
      <c r="A177" s="149" t="s">
        <v>158</v>
      </c>
      <c r="B177" s="122" t="s">
        <v>159</v>
      </c>
      <c r="C177" s="121">
        <v>0.25</v>
      </c>
      <c r="D177" s="123">
        <v>60</v>
      </c>
      <c r="E177" s="123">
        <f>C177*D177</f>
        <v>15</v>
      </c>
      <c r="F177" s="189"/>
      <c r="G177" s="106"/>
      <c r="K177"/>
    </row>
    <row r="178" spans="1:11" x14ac:dyDescent="0.2">
      <c r="A178" s="149" t="s">
        <v>160</v>
      </c>
      <c r="B178" s="122" t="s">
        <v>159</v>
      </c>
      <c r="C178" s="121">
        <v>0.33333333333333331</v>
      </c>
      <c r="D178" s="123">
        <v>36</v>
      </c>
      <c r="E178" s="123">
        <f t="shared" ref="E178:E183" si="3">C178*D178</f>
        <v>12</v>
      </c>
      <c r="F178" s="189"/>
      <c r="G178" s="106"/>
      <c r="K178"/>
    </row>
    <row r="179" spans="1:11" x14ac:dyDescent="0.2">
      <c r="A179" s="150" t="s">
        <v>208</v>
      </c>
      <c r="B179" s="122" t="s">
        <v>159</v>
      </c>
      <c r="C179" s="121">
        <v>0.16666666666666666</v>
      </c>
      <c r="D179" s="123">
        <v>31</v>
      </c>
      <c r="E179" s="123">
        <f t="shared" si="3"/>
        <v>5.1666666666666661</v>
      </c>
      <c r="F179" s="189"/>
      <c r="G179" s="106"/>
      <c r="K179"/>
    </row>
    <row r="180" spans="1:11" ht="38.25" x14ac:dyDescent="0.2">
      <c r="A180" s="149" t="s">
        <v>161</v>
      </c>
      <c r="B180" s="122" t="s">
        <v>162</v>
      </c>
      <c r="C180" s="121">
        <v>0.25</v>
      </c>
      <c r="D180" s="123">
        <v>51</v>
      </c>
      <c r="E180" s="123">
        <f t="shared" si="3"/>
        <v>12.75</v>
      </c>
      <c r="F180" s="189"/>
      <c r="G180" s="106"/>
      <c r="K180"/>
    </row>
    <row r="181" spans="1:11" x14ac:dyDescent="0.2">
      <c r="A181" s="149" t="s">
        <v>165</v>
      </c>
      <c r="B181" s="122" t="s">
        <v>162</v>
      </c>
      <c r="C181" s="121">
        <v>1</v>
      </c>
      <c r="D181" s="123">
        <v>10</v>
      </c>
      <c r="E181" s="123">
        <f t="shared" si="3"/>
        <v>10</v>
      </c>
      <c r="F181" s="189"/>
      <c r="G181" s="106"/>
      <c r="K181"/>
    </row>
    <row r="182" spans="1:11" ht="25.5" x14ac:dyDescent="0.2">
      <c r="A182" s="149" t="s">
        <v>167</v>
      </c>
      <c r="B182" s="122" t="s">
        <v>168</v>
      </c>
      <c r="C182" s="121">
        <v>1</v>
      </c>
      <c r="D182" s="123">
        <v>30</v>
      </c>
      <c r="E182" s="123">
        <f t="shared" si="3"/>
        <v>30</v>
      </c>
      <c r="F182" s="189"/>
      <c r="G182" s="106"/>
      <c r="K182"/>
    </row>
    <row r="183" spans="1:11" x14ac:dyDescent="0.2">
      <c r="A183" s="153" t="s">
        <v>191</v>
      </c>
      <c r="B183" s="223"/>
      <c r="C183" s="223"/>
      <c r="D183" s="223"/>
      <c r="E183" s="123">
        <f t="shared" si="3"/>
        <v>0</v>
      </c>
      <c r="F183" s="103"/>
      <c r="G183" s="106"/>
      <c r="K183"/>
    </row>
    <row r="184" spans="1:11" x14ac:dyDescent="0.2">
      <c r="A184" s="391" t="s">
        <v>355</v>
      </c>
      <c r="B184" s="392"/>
      <c r="C184" s="392"/>
      <c r="D184" s="393"/>
      <c r="E184" s="131">
        <f>SUM(E177:E182)</f>
        <v>84.916666666666657</v>
      </c>
      <c r="F184" s="189"/>
      <c r="G184" s="106"/>
      <c r="K184"/>
    </row>
    <row r="185" spans="1:11" x14ac:dyDescent="0.2">
      <c r="A185" s="148"/>
      <c r="B185" s="132"/>
      <c r="C185" s="132"/>
      <c r="D185" s="136"/>
      <c r="E185" s="136"/>
      <c r="F185" s="103"/>
      <c r="G185" s="106"/>
      <c r="I185" s="72"/>
      <c r="J185"/>
      <c r="K185"/>
    </row>
    <row r="186" spans="1:11" ht="13.5" thickBot="1" x14ac:dyDescent="0.25">
      <c r="A186" s="194"/>
      <c r="B186" s="195"/>
      <c r="C186" s="195"/>
      <c r="D186" s="196"/>
      <c r="E186" s="196"/>
      <c r="F186" s="156"/>
      <c r="G186" s="143"/>
      <c r="K186"/>
    </row>
    <row r="187" spans="1:11" x14ac:dyDescent="0.2">
      <c r="A187" s="103"/>
      <c r="B187" s="103"/>
      <c r="C187" s="103"/>
      <c r="D187" s="103"/>
      <c r="E187" s="103"/>
      <c r="F187" s="136"/>
      <c r="G187" s="103"/>
      <c r="K187"/>
    </row>
    <row r="189" spans="1:11" ht="15" x14ac:dyDescent="0.2">
      <c r="A189" s="356" t="s">
        <v>228</v>
      </c>
      <c r="B189" s="357"/>
      <c r="C189" s="357"/>
      <c r="D189" s="358"/>
      <c r="E189" s="358"/>
      <c r="F189" s="359"/>
    </row>
    <row r="190" spans="1:11" ht="15" x14ac:dyDescent="0.2">
      <c r="A190" s="146" t="s">
        <v>304</v>
      </c>
      <c r="B190" s="132"/>
      <c r="C190" s="132"/>
      <c r="D190" s="136"/>
      <c r="E190" s="136"/>
      <c r="F190" s="106"/>
    </row>
    <row r="191" spans="1:11" ht="13.5" thickBot="1" x14ac:dyDescent="0.25">
      <c r="A191" s="148"/>
      <c r="B191" s="132"/>
      <c r="C191" s="132"/>
      <c r="D191" s="136"/>
      <c r="E191" s="136"/>
      <c r="F191" s="106"/>
    </row>
    <row r="192" spans="1:11" ht="24.75" thickBot="1" x14ac:dyDescent="0.25">
      <c r="A192" s="109" t="s">
        <v>154</v>
      </c>
      <c r="B192" s="110" t="s">
        <v>155</v>
      </c>
      <c r="C192" s="110" t="s">
        <v>133</v>
      </c>
      <c r="D192" s="120" t="s">
        <v>156</v>
      </c>
      <c r="E192" s="120" t="s">
        <v>328</v>
      </c>
      <c r="F192" s="106"/>
    </row>
    <row r="193" spans="1:6" x14ac:dyDescent="0.2">
      <c r="A193" s="155" t="s">
        <v>305</v>
      </c>
      <c r="B193" s="115" t="s">
        <v>159</v>
      </c>
      <c r="C193" s="113">
        <v>0.33333333333333331</v>
      </c>
      <c r="D193" s="116">
        <v>30</v>
      </c>
      <c r="E193" s="116">
        <f>C193*D193</f>
        <v>10</v>
      </c>
      <c r="F193" s="106"/>
    </row>
    <row r="194" spans="1:6" x14ac:dyDescent="0.2">
      <c r="A194" s="155" t="s">
        <v>306</v>
      </c>
      <c r="B194" s="115" t="s">
        <v>159</v>
      </c>
      <c r="C194" s="113">
        <v>2</v>
      </c>
      <c r="D194" s="116">
        <v>30</v>
      </c>
      <c r="E194" s="116">
        <f t="shared" ref="E194:E199" si="4">C194*D194</f>
        <v>60</v>
      </c>
      <c r="F194" s="106"/>
    </row>
    <row r="195" spans="1:6" x14ac:dyDescent="0.2">
      <c r="A195" s="155" t="s">
        <v>253</v>
      </c>
      <c r="B195" s="188" t="s">
        <v>155</v>
      </c>
      <c r="C195" s="113">
        <v>2</v>
      </c>
      <c r="D195" s="116">
        <v>30</v>
      </c>
      <c r="E195" s="116">
        <f t="shared" si="4"/>
        <v>60</v>
      </c>
      <c r="F195" s="106"/>
    </row>
    <row r="196" spans="1:6" x14ac:dyDescent="0.2">
      <c r="A196" s="155" t="s">
        <v>346</v>
      </c>
      <c r="B196" s="115" t="s">
        <v>159</v>
      </c>
      <c r="C196" s="113">
        <v>500</v>
      </c>
      <c r="D196" s="116">
        <v>0.4</v>
      </c>
      <c r="E196" s="116">
        <f t="shared" si="4"/>
        <v>200</v>
      </c>
      <c r="F196" s="106"/>
    </row>
    <row r="197" spans="1:6" ht="25.5" x14ac:dyDescent="0.2">
      <c r="A197" s="158" t="s">
        <v>255</v>
      </c>
      <c r="B197" s="188" t="s">
        <v>155</v>
      </c>
      <c r="C197" s="113">
        <v>0.16666666666666666</v>
      </c>
      <c r="D197" s="116">
        <v>30</v>
      </c>
      <c r="E197" s="116">
        <f t="shared" si="4"/>
        <v>5</v>
      </c>
      <c r="F197" s="106"/>
    </row>
    <row r="198" spans="1:6" ht="25.5" x14ac:dyDescent="0.2">
      <c r="A198" s="158" t="s">
        <v>323</v>
      </c>
      <c r="B198" s="188" t="s">
        <v>159</v>
      </c>
      <c r="C198" s="113">
        <v>5.5555555555555552E-2</v>
      </c>
      <c r="D198" s="116">
        <v>300</v>
      </c>
      <c r="E198" s="116">
        <f t="shared" si="4"/>
        <v>16.666666666666664</v>
      </c>
      <c r="F198" s="106"/>
    </row>
    <row r="199" spans="1:6" x14ac:dyDescent="0.2">
      <c r="A199" s="155" t="s">
        <v>191</v>
      </c>
      <c r="B199" s="188" t="s">
        <v>155</v>
      </c>
      <c r="C199" s="117"/>
      <c r="D199" s="116"/>
      <c r="E199" s="116">
        <f t="shared" si="4"/>
        <v>0</v>
      </c>
      <c r="F199" s="106"/>
    </row>
    <row r="200" spans="1:6" x14ac:dyDescent="0.2">
      <c r="A200" s="368" t="s">
        <v>327</v>
      </c>
      <c r="B200" s="369"/>
      <c r="C200" s="369"/>
      <c r="D200" s="370"/>
      <c r="E200" s="133">
        <f>SUM(E193:E199)</f>
        <v>351.66666666666669</v>
      </c>
      <c r="F200" s="106"/>
    </row>
    <row r="201" spans="1:6" x14ac:dyDescent="0.2">
      <c r="A201" s="105"/>
      <c r="B201" s="103"/>
      <c r="C201" s="103"/>
      <c r="D201" s="103"/>
      <c r="E201" s="103"/>
      <c r="F201" s="106"/>
    </row>
    <row r="202" spans="1:6" x14ac:dyDescent="0.2">
      <c r="A202" s="105"/>
      <c r="B202" s="103"/>
      <c r="C202" s="103"/>
      <c r="D202" s="103"/>
      <c r="E202" s="103"/>
      <c r="F202" s="106"/>
    </row>
    <row r="203" spans="1:6" ht="13.5" thickBot="1" x14ac:dyDescent="0.25">
      <c r="A203" s="107"/>
      <c r="B203" s="108"/>
      <c r="C203" s="108"/>
      <c r="D203" s="108"/>
      <c r="E203" s="108"/>
      <c r="F203" s="143"/>
    </row>
    <row r="204" spans="1:6" ht="13.5" thickBot="1" x14ac:dyDescent="0.25"/>
    <row r="205" spans="1:6" x14ac:dyDescent="0.2">
      <c r="A205" s="145"/>
      <c r="B205" s="141"/>
      <c r="C205" s="141"/>
      <c r="D205" s="141"/>
      <c r="E205" s="141"/>
      <c r="F205" s="204"/>
    </row>
    <row r="206" spans="1:6" ht="15" x14ac:dyDescent="0.2">
      <c r="A206" s="146" t="s">
        <v>228</v>
      </c>
      <c r="B206" s="132"/>
      <c r="C206" s="132"/>
      <c r="D206" s="136"/>
      <c r="E206" s="136"/>
      <c r="F206" s="106"/>
    </row>
    <row r="207" spans="1:6" ht="15" x14ac:dyDescent="0.2">
      <c r="A207" s="146"/>
      <c r="B207" s="132"/>
      <c r="C207" s="132"/>
      <c r="D207" s="136"/>
      <c r="E207" s="136"/>
      <c r="F207" s="106"/>
    </row>
    <row r="208" spans="1:6" x14ac:dyDescent="0.2">
      <c r="A208" s="157" t="s">
        <v>352</v>
      </c>
      <c r="B208" s="132"/>
      <c r="C208" s="132"/>
      <c r="D208" s="136"/>
      <c r="E208" s="136"/>
      <c r="F208" s="147"/>
    </row>
    <row r="209" spans="1:6" x14ac:dyDescent="0.2">
      <c r="A209" s="157"/>
      <c r="B209" s="132"/>
      <c r="C209" s="132"/>
      <c r="D209" s="136"/>
      <c r="E209" s="136"/>
      <c r="F209" s="106"/>
    </row>
    <row r="210" spans="1:6" x14ac:dyDescent="0.2">
      <c r="A210" s="371" t="s">
        <v>365</v>
      </c>
      <c r="B210" s="372"/>
      <c r="C210" s="174">
        <v>1</v>
      </c>
      <c r="D210" s="136"/>
      <c r="E210" s="136"/>
      <c r="F210" s="147"/>
    </row>
    <row r="211" spans="1:6" x14ac:dyDescent="0.2">
      <c r="A211" s="373" t="s">
        <v>366</v>
      </c>
      <c r="B211" s="374"/>
      <c r="C211" s="175">
        <v>3499</v>
      </c>
      <c r="D211" s="136"/>
      <c r="E211" s="136"/>
      <c r="F211" s="147"/>
    </row>
    <row r="212" spans="1:6" x14ac:dyDescent="0.2">
      <c r="A212" s="148"/>
      <c r="B212" s="132"/>
      <c r="C212" s="132"/>
      <c r="D212" s="136"/>
      <c r="E212" s="136"/>
      <c r="F212" s="106"/>
    </row>
    <row r="213" spans="1:6" x14ac:dyDescent="0.2">
      <c r="A213" s="157" t="s">
        <v>283</v>
      </c>
      <c r="B213" s="132"/>
      <c r="C213" s="132"/>
      <c r="D213" s="136"/>
      <c r="E213" s="136"/>
      <c r="F213" s="160"/>
    </row>
    <row r="214" spans="1:6" x14ac:dyDescent="0.2">
      <c r="A214" s="384" t="s">
        <v>284</v>
      </c>
      <c r="B214" s="385"/>
      <c r="C214" s="385"/>
      <c r="D214" s="177">
        <v>0.8</v>
      </c>
      <c r="E214" s="136"/>
      <c r="F214" s="106"/>
    </row>
    <row r="215" spans="1:6" ht="36.75" thickBot="1" x14ac:dyDescent="0.25">
      <c r="A215" s="170" t="s">
        <v>154</v>
      </c>
      <c r="B215" s="171" t="s">
        <v>155</v>
      </c>
      <c r="C215" s="172" t="s">
        <v>285</v>
      </c>
      <c r="D215" s="173" t="s">
        <v>286</v>
      </c>
      <c r="E215" s="130" t="s">
        <v>194</v>
      </c>
      <c r="F215" s="147"/>
    </row>
    <row r="216" spans="1:6" ht="38.25" x14ac:dyDescent="0.2">
      <c r="A216" s="158" t="s">
        <v>345</v>
      </c>
      <c r="B216" s="115" t="s">
        <v>3</v>
      </c>
      <c r="C216" s="134">
        <f>D214</f>
        <v>0.8</v>
      </c>
      <c r="D216" s="116">
        <f>C211*C216</f>
        <v>2799.2000000000003</v>
      </c>
      <c r="E216" s="133">
        <f>D216/36</f>
        <v>77.75555555555556</v>
      </c>
      <c r="F216" s="147"/>
    </row>
    <row r="217" spans="1:6" x14ac:dyDescent="0.2">
      <c r="A217" s="148"/>
      <c r="B217" s="132"/>
      <c r="C217" s="132"/>
      <c r="D217" s="136"/>
      <c r="E217" s="136"/>
      <c r="F217" s="106"/>
    </row>
    <row r="218" spans="1:6" x14ac:dyDescent="0.2">
      <c r="A218" s="148"/>
      <c r="B218" s="132"/>
      <c r="C218" s="132"/>
      <c r="D218" s="136"/>
      <c r="E218" s="136"/>
      <c r="F218" s="147"/>
    </row>
    <row r="219" spans="1:6" x14ac:dyDescent="0.2">
      <c r="A219" s="157" t="s">
        <v>287</v>
      </c>
      <c r="B219" s="132"/>
      <c r="C219" s="132"/>
      <c r="D219" s="136"/>
      <c r="E219" s="136"/>
      <c r="F219" s="147"/>
    </row>
    <row r="220" spans="1:6" ht="13.5" thickBot="1" x14ac:dyDescent="0.25">
      <c r="A220" s="377" t="s">
        <v>219</v>
      </c>
      <c r="B220" s="378"/>
      <c r="C220" s="378"/>
      <c r="D220" s="379"/>
      <c r="E220" s="346">
        <v>2.1619999999999999E-3</v>
      </c>
      <c r="F220" s="163"/>
    </row>
    <row r="221" spans="1:6" ht="24.75" thickBot="1" x14ac:dyDescent="0.25">
      <c r="A221" s="109" t="s">
        <v>154</v>
      </c>
      <c r="B221" s="110" t="s">
        <v>155</v>
      </c>
      <c r="C221" s="119" t="s">
        <v>213</v>
      </c>
      <c r="D221" s="111" t="s">
        <v>156</v>
      </c>
      <c r="E221" s="111" t="s">
        <v>194</v>
      </c>
      <c r="F221" s="147"/>
    </row>
    <row r="222" spans="1:6" ht="38.25" x14ac:dyDescent="0.2">
      <c r="A222" s="161" t="s">
        <v>169</v>
      </c>
      <c r="B222" s="115" t="s">
        <v>3</v>
      </c>
      <c r="C222" s="347">
        <f>E220</f>
        <v>2.1619999999999999E-3</v>
      </c>
      <c r="D222" s="116">
        <f>C211</f>
        <v>3499</v>
      </c>
      <c r="E222" s="133">
        <f>D222*C222</f>
        <v>7.564838</v>
      </c>
      <c r="F222" s="106"/>
    </row>
    <row r="223" spans="1:6" x14ac:dyDescent="0.2">
      <c r="A223" s="148"/>
      <c r="B223" s="132"/>
      <c r="C223" s="129"/>
      <c r="D223" s="129"/>
      <c r="E223" s="129"/>
      <c r="F223" s="147"/>
    </row>
    <row r="224" spans="1:6" ht="13.5" thickBot="1" x14ac:dyDescent="0.25">
      <c r="A224" s="157" t="s">
        <v>288</v>
      </c>
      <c r="B224" s="164"/>
      <c r="C224" s="165"/>
      <c r="D224" s="136"/>
      <c r="E224" s="136"/>
      <c r="F224" s="147"/>
    </row>
    <row r="225" spans="1:6" ht="13.5" thickBot="1" x14ac:dyDescent="0.25">
      <c r="A225" s="109" t="s">
        <v>154</v>
      </c>
      <c r="B225" s="110" t="s">
        <v>155</v>
      </c>
      <c r="C225" s="110" t="s">
        <v>133</v>
      </c>
      <c r="D225" s="111" t="s">
        <v>156</v>
      </c>
      <c r="E225" s="111" t="s">
        <v>157</v>
      </c>
      <c r="F225" s="147"/>
    </row>
    <row r="226" spans="1:6" ht="25.5" x14ac:dyDescent="0.2">
      <c r="A226" s="158" t="s">
        <v>289</v>
      </c>
      <c r="B226" s="188" t="s">
        <v>290</v>
      </c>
      <c r="C226" s="127">
        <v>100</v>
      </c>
      <c r="D226" s="363">
        <v>3.72</v>
      </c>
      <c r="E226" s="116">
        <f>C226*D226</f>
        <v>372</v>
      </c>
      <c r="F226" s="106"/>
    </row>
    <row r="227" spans="1:6" ht="38.25" x14ac:dyDescent="0.2">
      <c r="A227" s="158" t="s">
        <v>291</v>
      </c>
      <c r="B227" s="312" t="s">
        <v>292</v>
      </c>
      <c r="C227" s="128">
        <v>6</v>
      </c>
      <c r="D227" s="126">
        <v>25</v>
      </c>
      <c r="E227" s="116">
        <f>D227*C227</f>
        <v>150</v>
      </c>
      <c r="F227" s="147"/>
    </row>
    <row r="228" spans="1:6" x14ac:dyDescent="0.2">
      <c r="A228" s="380" t="s">
        <v>199</v>
      </c>
      <c r="B228" s="381"/>
      <c r="C228" s="381"/>
      <c r="D228" s="381"/>
      <c r="E228" s="138">
        <f>SUM(E226:E227)</f>
        <v>522</v>
      </c>
      <c r="F228" s="147"/>
    </row>
    <row r="229" spans="1:6" x14ac:dyDescent="0.2">
      <c r="A229" s="148"/>
      <c r="B229" s="132"/>
      <c r="C229" s="132"/>
      <c r="D229" s="136"/>
      <c r="E229" s="136"/>
      <c r="F229" s="147"/>
    </row>
    <row r="230" spans="1:6" ht="13.5" thickBot="1" x14ac:dyDescent="0.25">
      <c r="A230" s="157" t="s">
        <v>295</v>
      </c>
      <c r="B230" s="132"/>
      <c r="C230" s="132"/>
      <c r="D230" s="136"/>
      <c r="E230" s="136"/>
      <c r="F230" s="147"/>
    </row>
    <row r="231" spans="1:6" ht="72.75" thickBot="1" x14ac:dyDescent="0.25">
      <c r="A231" s="109" t="s">
        <v>154</v>
      </c>
      <c r="B231" s="110" t="s">
        <v>155</v>
      </c>
      <c r="C231" s="119" t="s">
        <v>296</v>
      </c>
      <c r="D231" s="168" t="s">
        <v>297</v>
      </c>
      <c r="E231" s="111" t="s">
        <v>201</v>
      </c>
      <c r="F231" s="147"/>
    </row>
    <row r="232" spans="1:6" ht="38.25" x14ac:dyDescent="0.2">
      <c r="A232" s="158" t="s">
        <v>341</v>
      </c>
      <c r="B232" s="115" t="s">
        <v>3</v>
      </c>
      <c r="C232" s="193">
        <v>0.8</v>
      </c>
      <c r="D232" s="116">
        <f>C211*C232</f>
        <v>2799.2000000000003</v>
      </c>
      <c r="E232" s="133">
        <f>D232/36</f>
        <v>77.75555555555556</v>
      </c>
      <c r="F232" s="106"/>
    </row>
    <row r="233" spans="1:6" x14ac:dyDescent="0.2">
      <c r="A233" s="148"/>
      <c r="B233" s="132"/>
      <c r="C233" s="132"/>
      <c r="D233" s="136"/>
      <c r="E233" s="136"/>
      <c r="F233" s="147"/>
    </row>
    <row r="234" spans="1:6" x14ac:dyDescent="0.2">
      <c r="A234" s="148"/>
      <c r="B234" s="132"/>
      <c r="C234" s="132"/>
      <c r="D234" s="136"/>
      <c r="E234" s="136"/>
      <c r="F234" s="147"/>
    </row>
    <row r="235" spans="1:6" x14ac:dyDescent="0.2">
      <c r="A235" s="148"/>
      <c r="B235" s="132"/>
      <c r="C235" s="132"/>
      <c r="D235" s="136"/>
      <c r="E235" s="136"/>
      <c r="F235" s="106"/>
    </row>
    <row r="236" spans="1:6" x14ac:dyDescent="0.2">
      <c r="A236" s="328" t="str">
        <f>A208</f>
        <v xml:space="preserve">6 - B -  Máquinas =  Soprador </v>
      </c>
      <c r="B236" s="329"/>
      <c r="C236" s="329"/>
      <c r="D236" s="329"/>
      <c r="E236" s="329"/>
      <c r="F236" s="330"/>
    </row>
    <row r="237" spans="1:6" x14ac:dyDescent="0.2">
      <c r="A237" s="386" t="s">
        <v>145</v>
      </c>
      <c r="B237" s="387"/>
      <c r="C237" s="387"/>
      <c r="D237" s="355" t="s">
        <v>204</v>
      </c>
      <c r="E237" s="103"/>
      <c r="F237" s="106"/>
    </row>
    <row r="238" spans="1:6" x14ac:dyDescent="0.2">
      <c r="A238" s="364" t="str">
        <f>A213</f>
        <v>1. Depreciação mensal por máquina</v>
      </c>
      <c r="B238" s="365"/>
      <c r="C238" s="365"/>
      <c r="D238" s="144">
        <f>E216</f>
        <v>77.75555555555556</v>
      </c>
      <c r="E238" s="103"/>
      <c r="F238" s="106"/>
    </row>
    <row r="239" spans="1:6" x14ac:dyDescent="0.2">
      <c r="A239" s="364" t="str">
        <f>A219</f>
        <v>2.  Remuneração do Capital  Investido mensal por máquina</v>
      </c>
      <c r="B239" s="365"/>
      <c r="C239" s="365"/>
      <c r="D239" s="144">
        <f>E222</f>
        <v>7.564838</v>
      </c>
      <c r="E239" s="103"/>
      <c r="F239" s="106"/>
    </row>
    <row r="240" spans="1:6" x14ac:dyDescent="0.2">
      <c r="A240" s="364" t="str">
        <f>A224</f>
        <v>3. Consumos mensal por máquina</v>
      </c>
      <c r="B240" s="365"/>
      <c r="C240" s="365"/>
      <c r="D240" s="144">
        <f>E228</f>
        <v>522</v>
      </c>
      <c r="E240" s="103"/>
      <c r="F240" s="106"/>
    </row>
    <row r="241" spans="1:6" x14ac:dyDescent="0.2">
      <c r="A241" s="364" t="str">
        <f>A230</f>
        <v>4. Manutenção mensal por máquina</v>
      </c>
      <c r="B241" s="365"/>
      <c r="C241" s="365"/>
      <c r="D241" s="144">
        <f>E232</f>
        <v>77.75555555555556</v>
      </c>
      <c r="E241" s="103"/>
      <c r="F241" s="106"/>
    </row>
    <row r="242" spans="1:6" ht="15" x14ac:dyDescent="0.25">
      <c r="A242" s="366" t="s">
        <v>298</v>
      </c>
      <c r="B242" s="367"/>
      <c r="C242" s="367"/>
      <c r="D242" s="187">
        <f>SUM(D238:D241)</f>
        <v>685.07594911111119</v>
      </c>
      <c r="E242" s="103"/>
      <c r="F242" s="106"/>
    </row>
    <row r="243" spans="1:6" ht="15" x14ac:dyDescent="0.25">
      <c r="A243" s="534" t="s">
        <v>356</v>
      </c>
      <c r="B243" s="534"/>
      <c r="C243" s="534"/>
      <c r="D243" s="187">
        <f>C210</f>
        <v>1</v>
      </c>
      <c r="E243" s="103"/>
      <c r="F243" s="361"/>
    </row>
    <row r="244" spans="1:6" ht="15" x14ac:dyDescent="0.25">
      <c r="A244" s="534" t="s">
        <v>357</v>
      </c>
      <c r="B244" s="534"/>
      <c r="C244" s="534"/>
      <c r="D244" s="187">
        <f>D242*D243</f>
        <v>685.07594911111119</v>
      </c>
      <c r="E244" s="103"/>
      <c r="F244" s="361"/>
    </row>
    <row r="245" spans="1:6" x14ac:dyDescent="0.2">
      <c r="F245" s="361"/>
    </row>
    <row r="246" spans="1:6" x14ac:dyDescent="0.2">
      <c r="A246" s="360"/>
      <c r="B246" s="360"/>
      <c r="C246" s="360"/>
      <c r="D246" s="360"/>
      <c r="E246" s="360"/>
      <c r="F246" s="362"/>
    </row>
  </sheetData>
  <mergeCells count="184">
    <mergeCell ref="A241:C241"/>
    <mergeCell ref="A242:C242"/>
    <mergeCell ref="A243:C243"/>
    <mergeCell ref="A244:C244"/>
    <mergeCell ref="B106:G106"/>
    <mergeCell ref="A210:B210"/>
    <mergeCell ref="A211:B211"/>
    <mergeCell ref="A214:C214"/>
    <mergeCell ref="A220:D220"/>
    <mergeCell ref="A228:D228"/>
    <mergeCell ref="A237:C237"/>
    <mergeCell ref="A238:C238"/>
    <mergeCell ref="A239:C239"/>
    <mergeCell ref="A240:C240"/>
    <mergeCell ref="A200:D200"/>
    <mergeCell ref="B138:H138"/>
    <mergeCell ref="A161:H161"/>
    <mergeCell ref="A184:D184"/>
    <mergeCell ref="A150:B150"/>
    <mergeCell ref="C150:D150"/>
    <mergeCell ref="E150:F150"/>
    <mergeCell ref="A147:B147"/>
    <mergeCell ref="C147:D147"/>
    <mergeCell ref="E147:F147"/>
    <mergeCell ref="F11:I11"/>
    <mergeCell ref="F12:I12"/>
    <mergeCell ref="A4:I4"/>
    <mergeCell ref="A10:I10"/>
    <mergeCell ref="A14:I14"/>
    <mergeCell ref="A21:I21"/>
    <mergeCell ref="A32:I32"/>
    <mergeCell ref="A58:I58"/>
    <mergeCell ref="B160:H160"/>
    <mergeCell ref="A153:H153"/>
    <mergeCell ref="B155:G155"/>
    <mergeCell ref="A156:I156"/>
    <mergeCell ref="B157:H157"/>
    <mergeCell ref="B158:H158"/>
    <mergeCell ref="B159:H159"/>
    <mergeCell ref="A151:B151"/>
    <mergeCell ref="C151:D151"/>
    <mergeCell ref="E151:F151"/>
    <mergeCell ref="A152:B152"/>
    <mergeCell ref="C152:D152"/>
    <mergeCell ref="E152:F152"/>
    <mergeCell ref="A149:B149"/>
    <mergeCell ref="C149:D149"/>
    <mergeCell ref="E149:F149"/>
    <mergeCell ref="A148:B148"/>
    <mergeCell ref="C148:D148"/>
    <mergeCell ref="E148:F148"/>
    <mergeCell ref="A142:H142"/>
    <mergeCell ref="A143:H143"/>
    <mergeCell ref="B145:G145"/>
    <mergeCell ref="A146:B146"/>
    <mergeCell ref="C146:D146"/>
    <mergeCell ref="E146:F146"/>
    <mergeCell ref="B139:H139"/>
    <mergeCell ref="B140:H140"/>
    <mergeCell ref="B141:H141"/>
    <mergeCell ref="B135:H135"/>
    <mergeCell ref="B136:H136"/>
    <mergeCell ref="B137:H137"/>
    <mergeCell ref="B127:G127"/>
    <mergeCell ref="A130:H130"/>
    <mergeCell ref="B131:H131"/>
    <mergeCell ref="B132:H132"/>
    <mergeCell ref="B133:H133"/>
    <mergeCell ref="B134:H134"/>
    <mergeCell ref="A118:G118"/>
    <mergeCell ref="B119:I119"/>
    <mergeCell ref="B120:G120"/>
    <mergeCell ref="B121:G121"/>
    <mergeCell ref="B123:G123"/>
    <mergeCell ref="B125:G125"/>
    <mergeCell ref="B112:G112"/>
    <mergeCell ref="B113:G113"/>
    <mergeCell ref="B114:G114"/>
    <mergeCell ref="B115:G115"/>
    <mergeCell ref="B116:G116"/>
    <mergeCell ref="B117:G117"/>
    <mergeCell ref="B107:G107"/>
    <mergeCell ref="A108:G108"/>
    <mergeCell ref="A109:I109"/>
    <mergeCell ref="A110:I110"/>
    <mergeCell ref="B111:G111"/>
    <mergeCell ref="A101:G101"/>
    <mergeCell ref="A102:I102"/>
    <mergeCell ref="A103:I103"/>
    <mergeCell ref="B104:G104"/>
    <mergeCell ref="B105:G105"/>
    <mergeCell ref="A94:H94"/>
    <mergeCell ref="A95:I95"/>
    <mergeCell ref="B97:G97"/>
    <mergeCell ref="B98:G98"/>
    <mergeCell ref="B99:G99"/>
    <mergeCell ref="B100:G100"/>
    <mergeCell ref="B87:G87"/>
    <mergeCell ref="A88:G88"/>
    <mergeCell ref="A89:I89"/>
    <mergeCell ref="A91:H91"/>
    <mergeCell ref="B92:H92"/>
    <mergeCell ref="B93:H93"/>
    <mergeCell ref="A90:I90"/>
    <mergeCell ref="A96:I96"/>
    <mergeCell ref="B80:G80"/>
    <mergeCell ref="B81:G81"/>
    <mergeCell ref="B83:G83"/>
    <mergeCell ref="A84:G84"/>
    <mergeCell ref="A85:I85"/>
    <mergeCell ref="A86:G86"/>
    <mergeCell ref="A73:G73"/>
    <mergeCell ref="A74:I74"/>
    <mergeCell ref="A76:G76"/>
    <mergeCell ref="B77:G77"/>
    <mergeCell ref="B78:G78"/>
    <mergeCell ref="B79:G79"/>
    <mergeCell ref="A75:I75"/>
    <mergeCell ref="B82:G82"/>
    <mergeCell ref="B67:G67"/>
    <mergeCell ref="B68:G68"/>
    <mergeCell ref="B69:G69"/>
    <mergeCell ref="B70:G70"/>
    <mergeCell ref="B71:G71"/>
    <mergeCell ref="B72:G72"/>
    <mergeCell ref="B60:H60"/>
    <mergeCell ref="B61:H61"/>
    <mergeCell ref="B62:H62"/>
    <mergeCell ref="A63:H63"/>
    <mergeCell ref="A64:I64"/>
    <mergeCell ref="B66:G66"/>
    <mergeCell ref="A65:I65"/>
    <mergeCell ref="B55:G55"/>
    <mergeCell ref="A56:H56"/>
    <mergeCell ref="A57:I57"/>
    <mergeCell ref="A59:H59"/>
    <mergeCell ref="A47:G47"/>
    <mergeCell ref="A48:I48"/>
    <mergeCell ref="A49:G49"/>
    <mergeCell ref="B50:G50"/>
    <mergeCell ref="B51:G51"/>
    <mergeCell ref="B52:G52"/>
    <mergeCell ref="B46:G46"/>
    <mergeCell ref="B35:G35"/>
    <mergeCell ref="A36:G36"/>
    <mergeCell ref="A37:I37"/>
    <mergeCell ref="A38:G38"/>
    <mergeCell ref="B39:G39"/>
    <mergeCell ref="B40:G40"/>
    <mergeCell ref="B53:G53"/>
    <mergeCell ref="B54:G54"/>
    <mergeCell ref="B22:G22"/>
    <mergeCell ref="B23:G23"/>
    <mergeCell ref="B24:G24"/>
    <mergeCell ref="B26:G26"/>
    <mergeCell ref="B41:G41"/>
    <mergeCell ref="B42:G42"/>
    <mergeCell ref="B43:G43"/>
    <mergeCell ref="B44:G44"/>
    <mergeCell ref="B45:G45"/>
    <mergeCell ref="D166:F166"/>
    <mergeCell ref="D167:F167"/>
    <mergeCell ref="A1:I1"/>
    <mergeCell ref="A2:I2"/>
    <mergeCell ref="B5:H5"/>
    <mergeCell ref="B6:H6"/>
    <mergeCell ref="B7:H7"/>
    <mergeCell ref="B15:H15"/>
    <mergeCell ref="B16:H16"/>
    <mergeCell ref="B17:H17"/>
    <mergeCell ref="B18:H18"/>
    <mergeCell ref="B19:H19"/>
    <mergeCell ref="B8:H8"/>
    <mergeCell ref="A11:C11"/>
    <mergeCell ref="D11:E11"/>
    <mergeCell ref="A12:C12"/>
    <mergeCell ref="D12:E12"/>
    <mergeCell ref="B27:G27"/>
    <mergeCell ref="B28:G28"/>
    <mergeCell ref="B29:G29"/>
    <mergeCell ref="A30:H30"/>
    <mergeCell ref="A33:G33"/>
    <mergeCell ref="B34:G34"/>
    <mergeCell ref="A20:I20"/>
  </mergeCells>
  <pageMargins left="0.51181102362204722" right="0.51181102362204722" top="0.59055118110236227" bottom="0.39370078740157483" header="0.31496062992125984" footer="0.31496062992125984"/>
  <pageSetup paperSize="9" scale="6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8"/>
  <sheetViews>
    <sheetView zoomScale="90" zoomScaleNormal="90" workbookViewId="0">
      <selection activeCell="E25" sqref="E25"/>
    </sheetView>
  </sheetViews>
  <sheetFormatPr defaultRowHeight="12.75" x14ac:dyDescent="0.2"/>
  <cols>
    <col min="1" max="1" width="11.28515625" customWidth="1"/>
    <col min="2" max="2" width="12.85546875" customWidth="1"/>
    <col min="3" max="3" width="14.28515625" customWidth="1"/>
    <col min="7" max="8" width="9.140625" customWidth="1"/>
    <col min="9" max="9" width="13" customWidth="1"/>
    <col min="10" max="10" width="13" style="72" customWidth="1"/>
    <col min="11" max="11" width="13.5703125" customWidth="1"/>
    <col min="12" max="12" width="14.140625" customWidth="1"/>
    <col min="13" max="13" width="12.85546875" customWidth="1"/>
    <col min="14" max="14" width="11.42578125" customWidth="1"/>
    <col min="15" max="15" width="10.85546875" customWidth="1"/>
    <col min="16" max="17" width="12.28515625" customWidth="1"/>
    <col min="18" max="18" width="11.5703125" customWidth="1"/>
  </cols>
  <sheetData>
    <row r="6" spans="1:12" ht="41.25" customHeight="1" x14ac:dyDescent="0.2">
      <c r="A6" s="216" t="s">
        <v>146</v>
      </c>
      <c r="B6" s="217" t="s">
        <v>266</v>
      </c>
      <c r="C6" s="217" t="s">
        <v>147</v>
      </c>
      <c r="D6" s="469" t="s">
        <v>148</v>
      </c>
      <c r="E6" s="470"/>
      <c r="F6" s="470"/>
      <c r="G6" s="470"/>
      <c r="H6" s="471"/>
      <c r="I6" s="217" t="s">
        <v>149</v>
      </c>
      <c r="J6" s="218"/>
      <c r="K6" s="218" t="s">
        <v>267</v>
      </c>
      <c r="L6" s="218" t="s">
        <v>275</v>
      </c>
    </row>
    <row r="7" spans="1:12" x14ac:dyDescent="0.2">
      <c r="A7" s="199">
        <v>1</v>
      </c>
      <c r="B7" s="199">
        <f>'Coleta de entulhos'!B169</f>
        <v>540</v>
      </c>
      <c r="C7" s="199" t="s">
        <v>221</v>
      </c>
      <c r="D7" s="468" t="s">
        <v>265</v>
      </c>
      <c r="E7" s="468"/>
      <c r="F7" s="468"/>
      <c r="G7" s="468"/>
      <c r="H7" s="468"/>
      <c r="I7" s="199">
        <f>'Coleta de entulhos'!I169</f>
        <v>71.351699999999994</v>
      </c>
      <c r="J7" s="200"/>
      <c r="K7" s="200">
        <f>B7*I7</f>
        <v>38529.917999999998</v>
      </c>
      <c r="L7" s="200">
        <f>K7*12</f>
        <v>462359.01599999995</v>
      </c>
    </row>
    <row r="9" spans="1:12" ht="38.25" x14ac:dyDescent="0.2">
      <c r="A9" s="216" t="s">
        <v>146</v>
      </c>
      <c r="B9" s="217" t="s">
        <v>266</v>
      </c>
      <c r="C9" s="217" t="s">
        <v>147</v>
      </c>
      <c r="D9" s="469" t="s">
        <v>148</v>
      </c>
      <c r="E9" s="470"/>
      <c r="F9" s="470"/>
      <c r="G9" s="470"/>
      <c r="H9" s="471"/>
      <c r="I9" s="217" t="s">
        <v>274</v>
      </c>
      <c r="J9" s="218"/>
      <c r="K9" s="218" t="s">
        <v>267</v>
      </c>
      <c r="L9" s="218" t="s">
        <v>275</v>
      </c>
    </row>
    <row r="10" spans="1:12" x14ac:dyDescent="0.2">
      <c r="A10" s="199">
        <v>2</v>
      </c>
      <c r="B10" s="308">
        <f>'Corte de grama'!B166</f>
        <v>132404</v>
      </c>
      <c r="C10" s="309" t="s">
        <v>309</v>
      </c>
      <c r="D10" s="468" t="str">
        <f>'Corte de grama'!D166:H166</f>
        <v>Serviço de Corte de Grama e Roçada</v>
      </c>
      <c r="E10" s="468"/>
      <c r="F10" s="468"/>
      <c r="G10" s="468"/>
      <c r="H10" s="468"/>
      <c r="I10" s="333">
        <f>'Corte de grama'!G166</f>
        <v>9.4799999999999995E-2</v>
      </c>
      <c r="J10" s="200"/>
      <c r="K10" s="200">
        <f>B10*I10</f>
        <v>12551.8992</v>
      </c>
      <c r="L10" s="200">
        <f>K10*12</f>
        <v>150622.7904</v>
      </c>
    </row>
    <row r="12" spans="1:12" ht="38.25" x14ac:dyDescent="0.2">
      <c r="A12" s="216" t="s">
        <v>146</v>
      </c>
      <c r="B12" s="217" t="s">
        <v>266</v>
      </c>
      <c r="C12" s="217" t="s">
        <v>147</v>
      </c>
      <c r="D12" s="469" t="s">
        <v>148</v>
      </c>
      <c r="E12" s="470"/>
      <c r="F12" s="470"/>
      <c r="G12" s="470"/>
      <c r="H12" s="471"/>
      <c r="I12" s="217" t="s">
        <v>308</v>
      </c>
      <c r="J12" s="218"/>
      <c r="K12" s="218" t="s">
        <v>267</v>
      </c>
      <c r="L12" s="218" t="s">
        <v>275</v>
      </c>
    </row>
    <row r="13" spans="1:12" x14ac:dyDescent="0.2">
      <c r="A13" s="199">
        <v>3</v>
      </c>
      <c r="B13" s="308">
        <f>Varrição!B167</f>
        <v>133529</v>
      </c>
      <c r="C13" s="199" t="s">
        <v>309</v>
      </c>
      <c r="D13" s="468" t="s">
        <v>310</v>
      </c>
      <c r="E13" s="468"/>
      <c r="F13" s="468"/>
      <c r="G13" s="468"/>
      <c r="H13" s="468"/>
      <c r="I13" s="333">
        <f>Varrição!G167</f>
        <v>7.5800000000000006E-2</v>
      </c>
      <c r="J13" s="200"/>
      <c r="K13" s="200">
        <f>B13*I13</f>
        <v>10121.4982</v>
      </c>
      <c r="L13" s="200">
        <f>K13*12</f>
        <v>121457.97839999999</v>
      </c>
    </row>
    <row r="15" spans="1:12" x14ac:dyDescent="0.2">
      <c r="K15" s="92" t="s">
        <v>315</v>
      </c>
      <c r="L15" s="92" t="s">
        <v>316</v>
      </c>
    </row>
    <row r="16" spans="1:12" x14ac:dyDescent="0.2">
      <c r="K16" s="327">
        <f>K7+K10+K13</f>
        <v>61203.315399999999</v>
      </c>
      <c r="L16" s="327">
        <f>L7+L10+L13</f>
        <v>734439.78479999991</v>
      </c>
    </row>
    <row r="17" ht="234.75" customHeight="1" x14ac:dyDescent="0.2"/>
    <row r="18" ht="117" customHeight="1" x14ac:dyDescent="0.2"/>
  </sheetData>
  <mergeCells count="6">
    <mergeCell ref="D13:H13"/>
    <mergeCell ref="D6:H6"/>
    <mergeCell ref="D7:H7"/>
    <mergeCell ref="D9:H9"/>
    <mergeCell ref="D10:H10"/>
    <mergeCell ref="D12:H12"/>
  </mergeCells>
  <pageMargins left="0.51181102362204722" right="0.51181102362204722" top="0.78740157480314965" bottom="0.78740157480314965" header="0.31496062992125984" footer="0.31496062992125984"/>
  <pageSetup paperSize="9" scale="7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Coleta de entulhos</vt:lpstr>
      <vt:lpstr>Corte de grama</vt:lpstr>
      <vt:lpstr>Varrição</vt:lpstr>
      <vt:lpstr>Totais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admin</cp:lastModifiedBy>
  <cp:lastPrinted>2020-06-16T13:23:38Z</cp:lastPrinted>
  <dcterms:created xsi:type="dcterms:W3CDTF">2010-12-08T17:56:29Z</dcterms:created>
  <dcterms:modified xsi:type="dcterms:W3CDTF">2020-06-16T17:03:01Z</dcterms:modified>
</cp:coreProperties>
</file>